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ueincnl-my.sharepoint.com/personal/barend_salemink_valueinc_nl/Documents/Knowledge Base BWS/Werken met Waarde/5 Ceres - Casus/"/>
    </mc:Choice>
  </mc:AlternateContent>
  <xr:revisionPtr revIDLastSave="10" documentId="8_{432826DB-29BF-486F-BA97-03E1A919FBDC}" xr6:coauthVersionLast="47" xr6:coauthVersionMax="47" xr10:uidLastSave="{55DD6AD6-058B-4BB5-A7EC-945CF2C11874}"/>
  <bookViews>
    <workbookView xWindow="5580" yWindow="915" windowWidth="42225" windowHeight="19575" tabRatio="730" xr2:uid="{A9DFA767-4A73-47EC-9933-169E2E24A12A}"/>
  </bookViews>
  <sheets>
    <sheet name="Ceres + geen subsidi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7" i="6" l="1"/>
  <c r="H118" i="6" s="1"/>
  <c r="H119" i="6" s="1"/>
  <c r="H116" i="6"/>
  <c r="S108" i="6"/>
  <c r="S107" i="6"/>
  <c r="H115" i="6"/>
  <c r="H114" i="6"/>
  <c r="H113" i="6"/>
  <c r="I106" i="6"/>
  <c r="I72" i="6"/>
  <c r="A110" i="6"/>
  <c r="D4" i="6" l="1"/>
  <c r="D16" i="6" s="1"/>
  <c r="D54" i="6" s="1"/>
  <c r="E4" i="6"/>
  <c r="E61" i="6" s="1"/>
  <c r="F4" i="6"/>
  <c r="F61" i="6" s="1"/>
  <c r="G4" i="6"/>
  <c r="G16" i="6" s="1"/>
  <c r="G54" i="6" s="1"/>
  <c r="H4" i="6"/>
  <c r="I4" i="6"/>
  <c r="I61" i="6" s="1"/>
  <c r="J4" i="6"/>
  <c r="J16" i="6" s="1"/>
  <c r="J54" i="6" s="1"/>
  <c r="K4" i="6"/>
  <c r="K61" i="6" s="1"/>
  <c r="L4" i="6"/>
  <c r="L61" i="6" s="1"/>
  <c r="M4" i="6"/>
  <c r="M16" i="6" s="1"/>
  <c r="M54" i="6" s="1"/>
  <c r="N4" i="6"/>
  <c r="N61" i="6" s="1"/>
  <c r="O4" i="6"/>
  <c r="O16" i="6" s="1"/>
  <c r="O54" i="6" s="1"/>
  <c r="P4" i="6"/>
  <c r="P16" i="6" s="1"/>
  <c r="P54" i="6" s="1"/>
  <c r="Q4" i="6"/>
  <c r="Q61" i="6" s="1"/>
  <c r="C4" i="6"/>
  <c r="C61" i="6" s="1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C103" i="6"/>
  <c r="C110" i="6" s="1"/>
  <c r="D102" i="6"/>
  <c r="D103" i="6" s="1"/>
  <c r="D110" i="6" s="1"/>
  <c r="R106" i="6"/>
  <c r="Q106" i="6"/>
  <c r="P106" i="6"/>
  <c r="O106" i="6"/>
  <c r="N106" i="6"/>
  <c r="M106" i="6"/>
  <c r="L106" i="6"/>
  <c r="K106" i="6"/>
  <c r="J106" i="6"/>
  <c r="H106" i="6"/>
  <c r="G106" i="6"/>
  <c r="F106" i="6"/>
  <c r="E106" i="6"/>
  <c r="D106" i="6"/>
  <c r="C106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C93" i="6"/>
  <c r="B90" i="6"/>
  <c r="C87" i="6" s="1"/>
  <c r="B76" i="6"/>
  <c r="B69" i="6"/>
  <c r="R61" i="6"/>
  <c r="H61" i="6"/>
  <c r="B55" i="6"/>
  <c r="B54" i="6"/>
  <c r="B48" i="6"/>
  <c r="C50" i="6" s="1"/>
  <c r="B41" i="6"/>
  <c r="B15" i="6" s="1"/>
  <c r="B18" i="6" s="1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27" i="6"/>
  <c r="A69" i="6" s="1"/>
  <c r="R22" i="6"/>
  <c r="R55" i="6" s="1"/>
  <c r="Q22" i="6"/>
  <c r="Q55" i="6" s="1"/>
  <c r="P22" i="6"/>
  <c r="P55" i="6" s="1"/>
  <c r="O22" i="6"/>
  <c r="O55" i="6" s="1"/>
  <c r="N22" i="6"/>
  <c r="N55" i="6" s="1"/>
  <c r="M22" i="6"/>
  <c r="M55" i="6" s="1"/>
  <c r="L22" i="6"/>
  <c r="L55" i="6" s="1"/>
  <c r="K22" i="6"/>
  <c r="K55" i="6" s="1"/>
  <c r="J22" i="6"/>
  <c r="J55" i="6" s="1"/>
  <c r="I22" i="6"/>
  <c r="I55" i="6" s="1"/>
  <c r="H22" i="6"/>
  <c r="H55" i="6" s="1"/>
  <c r="G22" i="6"/>
  <c r="G55" i="6" s="1"/>
  <c r="F22" i="6"/>
  <c r="F55" i="6" s="1"/>
  <c r="E22" i="6"/>
  <c r="E55" i="6" s="1"/>
  <c r="D22" i="6"/>
  <c r="D55" i="6" s="1"/>
  <c r="C22" i="6"/>
  <c r="C55" i="6" s="1"/>
  <c r="R16" i="6"/>
  <c r="R54" i="6" s="1"/>
  <c r="I16" i="6"/>
  <c r="I54" i="6" s="1"/>
  <c r="H16" i="6"/>
  <c r="H54" i="6" s="1"/>
  <c r="R6" i="6"/>
  <c r="R30" i="6" s="1"/>
  <c r="Q6" i="6"/>
  <c r="Q30" i="6" s="1"/>
  <c r="P6" i="6"/>
  <c r="P30" i="6" s="1"/>
  <c r="O6" i="6"/>
  <c r="O30" i="6" s="1"/>
  <c r="N6" i="6"/>
  <c r="N30" i="6" s="1"/>
  <c r="M6" i="6"/>
  <c r="M30" i="6" s="1"/>
  <c r="L6" i="6"/>
  <c r="L30" i="6" s="1"/>
  <c r="K6" i="6"/>
  <c r="K30" i="6" s="1"/>
  <c r="J6" i="6"/>
  <c r="J30" i="6" s="1"/>
  <c r="I6" i="6"/>
  <c r="I30" i="6" s="1"/>
  <c r="H6" i="6"/>
  <c r="H30" i="6" s="1"/>
  <c r="G6" i="6"/>
  <c r="G30" i="6" s="1"/>
  <c r="F6" i="6"/>
  <c r="F30" i="6" s="1"/>
  <c r="E6" i="6"/>
  <c r="E30" i="6" s="1"/>
  <c r="D6" i="6"/>
  <c r="D30" i="6" s="1"/>
  <c r="C6" i="6"/>
  <c r="C30" i="6" s="1"/>
  <c r="E16" i="6" l="1"/>
  <c r="E54" i="6" s="1"/>
  <c r="E56" i="6" s="1"/>
  <c r="L16" i="6"/>
  <c r="L54" i="6" s="1"/>
  <c r="L56" i="6" s="1"/>
  <c r="Q16" i="6"/>
  <c r="Q54" i="6" s="1"/>
  <c r="Q56" i="6" s="1"/>
  <c r="C16" i="6"/>
  <c r="C54" i="6" s="1"/>
  <c r="C56" i="6" s="1"/>
  <c r="B21" i="6"/>
  <c r="C8" i="6" s="1"/>
  <c r="C81" i="6" s="1"/>
  <c r="C82" i="6" s="1"/>
  <c r="D61" i="6"/>
  <c r="P61" i="6"/>
  <c r="H56" i="6"/>
  <c r="F16" i="6"/>
  <c r="F54" i="6" s="1"/>
  <c r="F56" i="6" s="1"/>
  <c r="B20" i="6"/>
  <c r="J61" i="6"/>
  <c r="C38" i="6"/>
  <c r="C41" i="6" s="1"/>
  <c r="D38" i="6" s="1"/>
  <c r="D41" i="6" s="1"/>
  <c r="E38" i="6" s="1"/>
  <c r="E41" i="6" s="1"/>
  <c r="F38" i="6" s="1"/>
  <c r="F41" i="6" s="1"/>
  <c r="F15" i="6" s="1"/>
  <c r="N16" i="6"/>
  <c r="N54" i="6" s="1"/>
  <c r="N56" i="6" s="1"/>
  <c r="O61" i="6"/>
  <c r="D7" i="6"/>
  <c r="D76" i="6" s="1"/>
  <c r="G56" i="6"/>
  <c r="P56" i="6"/>
  <c r="D56" i="6"/>
  <c r="I56" i="6"/>
  <c r="O56" i="6"/>
  <c r="K16" i="6"/>
  <c r="K54" i="6" s="1"/>
  <c r="K56" i="6" s="1"/>
  <c r="M61" i="6"/>
  <c r="G61" i="6"/>
  <c r="M7" i="6"/>
  <c r="M76" i="6" s="1"/>
  <c r="N7" i="6"/>
  <c r="N76" i="6" s="1"/>
  <c r="M56" i="6"/>
  <c r="P7" i="6"/>
  <c r="P27" i="6" s="1"/>
  <c r="G7" i="6"/>
  <c r="G76" i="6" s="1"/>
  <c r="L7" i="6"/>
  <c r="L76" i="6" s="1"/>
  <c r="R56" i="6"/>
  <c r="J56" i="6"/>
  <c r="E102" i="6"/>
  <c r="E103" i="6" s="1"/>
  <c r="E110" i="6" s="1"/>
  <c r="Q7" i="6"/>
  <c r="Q76" i="6" s="1"/>
  <c r="C45" i="6"/>
  <c r="E7" i="6"/>
  <c r="E76" i="6" s="1"/>
  <c r="B56" i="6"/>
  <c r="F7" i="6"/>
  <c r="R7" i="6"/>
  <c r="H7" i="6"/>
  <c r="I7" i="6"/>
  <c r="J7" i="6"/>
  <c r="K7" i="6"/>
  <c r="C7" i="6"/>
  <c r="O7" i="6"/>
  <c r="C117" i="6"/>
  <c r="I57" i="6" l="1"/>
  <c r="I32" i="6" s="1"/>
  <c r="B23" i="6"/>
  <c r="F57" i="6"/>
  <c r="F32" i="6" s="1"/>
  <c r="R57" i="6"/>
  <c r="R97" i="6" s="1"/>
  <c r="P76" i="6"/>
  <c r="H57" i="6"/>
  <c r="H32" i="6" s="1"/>
  <c r="M27" i="6"/>
  <c r="J57" i="6"/>
  <c r="J32" i="6" s="1"/>
  <c r="D57" i="6"/>
  <c r="D97" i="6" s="1"/>
  <c r="E57" i="6"/>
  <c r="E97" i="6" s="1"/>
  <c r="C57" i="6"/>
  <c r="C97" i="6" s="1"/>
  <c r="E15" i="6"/>
  <c r="G38" i="6"/>
  <c r="G41" i="6" s="1"/>
  <c r="H38" i="6" s="1"/>
  <c r="H41" i="6" s="1"/>
  <c r="C15" i="6"/>
  <c r="D15" i="6"/>
  <c r="P57" i="6"/>
  <c r="P97" i="6" s="1"/>
  <c r="D27" i="6"/>
  <c r="Q57" i="6"/>
  <c r="E27" i="6"/>
  <c r="F102" i="6"/>
  <c r="F103" i="6" s="1"/>
  <c r="F110" i="6" s="1"/>
  <c r="K57" i="6"/>
  <c r="K32" i="6" s="1"/>
  <c r="M57" i="6"/>
  <c r="M32" i="6" s="1"/>
  <c r="N27" i="6"/>
  <c r="N57" i="6"/>
  <c r="N97" i="6" s="1"/>
  <c r="L57" i="6"/>
  <c r="L27" i="6"/>
  <c r="G27" i="6"/>
  <c r="C129" i="6"/>
  <c r="C133" i="6" s="1"/>
  <c r="C48" i="6"/>
  <c r="Q27" i="6"/>
  <c r="O57" i="6"/>
  <c r="O97" i="6" s="1"/>
  <c r="O76" i="6"/>
  <c r="O27" i="6"/>
  <c r="C76" i="6"/>
  <c r="C77" i="6" s="1"/>
  <c r="C27" i="6"/>
  <c r="C9" i="6"/>
  <c r="J76" i="6"/>
  <c r="J27" i="6"/>
  <c r="K76" i="6"/>
  <c r="K27" i="6"/>
  <c r="R76" i="6"/>
  <c r="R27" i="6"/>
  <c r="F76" i="6"/>
  <c r="F27" i="6"/>
  <c r="G57" i="6"/>
  <c r="I76" i="6"/>
  <c r="I27" i="6"/>
  <c r="H76" i="6"/>
  <c r="H27" i="6"/>
  <c r="I97" i="6" l="1"/>
  <c r="F97" i="6"/>
  <c r="R32" i="6"/>
  <c r="J97" i="6"/>
  <c r="H97" i="6"/>
  <c r="G15" i="6"/>
  <c r="D32" i="6"/>
  <c r="C32" i="6"/>
  <c r="E32" i="6"/>
  <c r="P32" i="6"/>
  <c r="Q97" i="6"/>
  <c r="Q32" i="6"/>
  <c r="G102" i="6"/>
  <c r="G103" i="6" s="1"/>
  <c r="G110" i="6" s="1"/>
  <c r="O32" i="6"/>
  <c r="M97" i="6"/>
  <c r="K97" i="6"/>
  <c r="L32" i="6"/>
  <c r="L97" i="6"/>
  <c r="N32" i="6"/>
  <c r="D45" i="6"/>
  <c r="D50" i="6"/>
  <c r="C21" i="6"/>
  <c r="D8" i="6" s="1"/>
  <c r="G32" i="6"/>
  <c r="G97" i="6"/>
  <c r="C69" i="6"/>
  <c r="C70" i="6" s="1"/>
  <c r="I38" i="6"/>
  <c r="I41" i="6" s="1"/>
  <c r="H15" i="6"/>
  <c r="D77" i="6"/>
  <c r="C78" i="6"/>
  <c r="H102" i="6" l="1"/>
  <c r="H103" i="6" s="1"/>
  <c r="H110" i="6" s="1"/>
  <c r="D81" i="6"/>
  <c r="D82" i="6" s="1"/>
  <c r="D9" i="6"/>
  <c r="D69" i="6" s="1"/>
  <c r="D70" i="6" s="1"/>
  <c r="D129" i="6"/>
  <c r="D133" i="6" s="1"/>
  <c r="D48" i="6"/>
  <c r="E77" i="6"/>
  <c r="D78" i="6"/>
  <c r="C28" i="6"/>
  <c r="C29" i="6" s="1"/>
  <c r="C33" i="6" s="1"/>
  <c r="J38" i="6"/>
  <c r="J41" i="6" s="1"/>
  <c r="I15" i="6"/>
  <c r="C72" i="6"/>
  <c r="I102" i="6" l="1"/>
  <c r="J102" i="6" s="1"/>
  <c r="C84" i="6"/>
  <c r="C108" i="6" s="1"/>
  <c r="C74" i="6"/>
  <c r="D21" i="6"/>
  <c r="E8" i="6" s="1"/>
  <c r="E50" i="6"/>
  <c r="E45" i="6"/>
  <c r="D28" i="6"/>
  <c r="D29" i="6" s="1"/>
  <c r="D33" i="6" s="1"/>
  <c r="D72" i="6"/>
  <c r="E78" i="6"/>
  <c r="F77" i="6"/>
  <c r="K38" i="6"/>
  <c r="K41" i="6" s="1"/>
  <c r="J15" i="6"/>
  <c r="C10" i="6"/>
  <c r="C11" i="6" s="1"/>
  <c r="C107" i="6"/>
  <c r="C141" i="6"/>
  <c r="I103" i="6" l="1"/>
  <c r="I110" i="6" s="1"/>
  <c r="C34" i="6"/>
  <c r="C134" i="6" s="1"/>
  <c r="D84" i="6"/>
  <c r="D34" i="6" s="1"/>
  <c r="D134" i="6" s="1"/>
  <c r="D74" i="6"/>
  <c r="E129" i="6"/>
  <c r="E133" i="6" s="1"/>
  <c r="E48" i="6"/>
  <c r="E81" i="6"/>
  <c r="E82" i="6" s="1"/>
  <c r="E9" i="6"/>
  <c r="E69" i="6" s="1"/>
  <c r="E70" i="6" s="1"/>
  <c r="E72" i="6" s="1"/>
  <c r="C109" i="6"/>
  <c r="C111" i="6" s="1"/>
  <c r="K102" i="6"/>
  <c r="J103" i="6"/>
  <c r="J110" i="6" s="1"/>
  <c r="G77" i="6"/>
  <c r="F78" i="6"/>
  <c r="C94" i="6"/>
  <c r="C99" i="6" s="1"/>
  <c r="C88" i="6"/>
  <c r="C90" i="6" s="1"/>
  <c r="D10" i="6"/>
  <c r="D11" i="6" s="1"/>
  <c r="L38" i="6"/>
  <c r="L41" i="6" s="1"/>
  <c r="K15" i="6"/>
  <c r="E28" i="6"/>
  <c r="E29" i="6" s="1"/>
  <c r="E33" i="6" s="1"/>
  <c r="D141" i="6"/>
  <c r="D107" i="6"/>
  <c r="D108" i="6" l="1"/>
  <c r="D109" i="6" s="1"/>
  <c r="D111" i="6" s="1"/>
  <c r="E84" i="6"/>
  <c r="E34" i="6" s="1"/>
  <c r="E134" i="6" s="1"/>
  <c r="E74" i="6"/>
  <c r="F50" i="6"/>
  <c r="F45" i="6"/>
  <c r="E21" i="6"/>
  <c r="F8" i="6" s="1"/>
  <c r="D93" i="6"/>
  <c r="C17" i="6"/>
  <c r="C18" i="6" s="1"/>
  <c r="G78" i="6"/>
  <c r="H77" i="6"/>
  <c r="E141" i="6"/>
  <c r="E107" i="6"/>
  <c r="M38" i="6"/>
  <c r="M41" i="6" s="1"/>
  <c r="L15" i="6"/>
  <c r="F28" i="6"/>
  <c r="F29" i="6" s="1"/>
  <c r="F33" i="6" s="1"/>
  <c r="D94" i="6"/>
  <c r="D88" i="6"/>
  <c r="L102" i="6"/>
  <c r="K103" i="6"/>
  <c r="K110" i="6" s="1"/>
  <c r="E10" i="6"/>
  <c r="E11" i="6" s="1"/>
  <c r="D87" i="6"/>
  <c r="C20" i="6"/>
  <c r="C23" i="6" s="1"/>
  <c r="E108" i="6" l="1"/>
  <c r="E109" i="6" s="1"/>
  <c r="E111" i="6" s="1"/>
  <c r="D90" i="6"/>
  <c r="D20" i="6" s="1"/>
  <c r="D23" i="6" s="1"/>
  <c r="F9" i="6"/>
  <c r="F69" i="6" s="1"/>
  <c r="F70" i="6" s="1"/>
  <c r="F81" i="6"/>
  <c r="F82" i="6" s="1"/>
  <c r="F129" i="6"/>
  <c r="F133" i="6" s="1"/>
  <c r="F48" i="6"/>
  <c r="F141" i="6"/>
  <c r="F107" i="6"/>
  <c r="M15" i="6"/>
  <c r="N38" i="6"/>
  <c r="N41" i="6" s="1"/>
  <c r="L103" i="6"/>
  <c r="L110" i="6" s="1"/>
  <c r="M102" i="6"/>
  <c r="H78" i="6"/>
  <c r="I77" i="6"/>
  <c r="G28" i="6"/>
  <c r="G29" i="6" s="1"/>
  <c r="G33" i="6" s="1"/>
  <c r="E88" i="6"/>
  <c r="E94" i="6"/>
  <c r="D99" i="6"/>
  <c r="E87" i="6" l="1"/>
  <c r="E90" i="6" s="1"/>
  <c r="G50" i="6"/>
  <c r="G45" i="6"/>
  <c r="F21" i="6"/>
  <c r="G8" i="6" s="1"/>
  <c r="F72" i="6"/>
  <c r="F74" i="6" s="1"/>
  <c r="N102" i="6"/>
  <c r="M103" i="6"/>
  <c r="M110" i="6" s="1"/>
  <c r="O38" i="6"/>
  <c r="O41" i="6" s="1"/>
  <c r="N15" i="6"/>
  <c r="G141" i="6"/>
  <c r="G107" i="6"/>
  <c r="E93" i="6"/>
  <c r="E99" i="6" s="1"/>
  <c r="D17" i="6"/>
  <c r="D18" i="6" s="1"/>
  <c r="I78" i="6"/>
  <c r="J77" i="6"/>
  <c r="H28" i="6"/>
  <c r="H29" i="6" s="1"/>
  <c r="H33" i="6" s="1"/>
  <c r="F87" i="6" l="1"/>
  <c r="E20" i="6"/>
  <c r="E23" i="6" s="1"/>
  <c r="G81" i="6"/>
  <c r="G82" i="6" s="1"/>
  <c r="G9" i="6"/>
  <c r="G69" i="6" s="1"/>
  <c r="G70" i="6" s="1"/>
  <c r="G72" i="6" s="1"/>
  <c r="G74" i="6" s="1"/>
  <c r="G48" i="6"/>
  <c r="G129" i="6"/>
  <c r="G133" i="6" s="1"/>
  <c r="F84" i="6"/>
  <c r="F10" i="6"/>
  <c r="F11" i="6" s="1"/>
  <c r="F93" i="6"/>
  <c r="E17" i="6"/>
  <c r="E18" i="6" s="1"/>
  <c r="I28" i="6"/>
  <c r="I29" i="6" s="1"/>
  <c r="I33" i="6" s="1"/>
  <c r="H141" i="6"/>
  <c r="H107" i="6"/>
  <c r="N103" i="6"/>
  <c r="N110" i="6" s="1"/>
  <c r="O102" i="6"/>
  <c r="J78" i="6"/>
  <c r="K77" i="6"/>
  <c r="P38" i="6"/>
  <c r="P41" i="6" s="1"/>
  <c r="O15" i="6"/>
  <c r="G84" i="6" l="1"/>
  <c r="G10" i="6"/>
  <c r="G11" i="6" s="1"/>
  <c r="H45" i="6"/>
  <c r="G21" i="6"/>
  <c r="H8" i="6" s="1"/>
  <c r="H50" i="6"/>
  <c r="F34" i="6"/>
  <c r="F134" i="6" s="1"/>
  <c r="F108" i="6"/>
  <c r="F109" i="6" s="1"/>
  <c r="F111" i="6" s="1"/>
  <c r="F94" i="6"/>
  <c r="F99" i="6" s="1"/>
  <c r="F88" i="6"/>
  <c r="F90" i="6" s="1"/>
  <c r="O103" i="6"/>
  <c r="O110" i="6" s="1"/>
  <c r="P102" i="6"/>
  <c r="P15" i="6"/>
  <c r="Q38" i="6"/>
  <c r="Q41" i="6" s="1"/>
  <c r="I141" i="6"/>
  <c r="I107" i="6"/>
  <c r="K78" i="6"/>
  <c r="L77" i="6"/>
  <c r="J28" i="6"/>
  <c r="J29" i="6" s="1"/>
  <c r="J33" i="6" s="1"/>
  <c r="F17" i="6" l="1"/>
  <c r="F18" i="6" s="1"/>
  <c r="G93" i="6"/>
  <c r="G108" i="6"/>
  <c r="G109" i="6" s="1"/>
  <c r="G111" i="6" s="1"/>
  <c r="G34" i="6"/>
  <c r="G134" i="6" s="1"/>
  <c r="H9" i="6"/>
  <c r="H69" i="6" s="1"/>
  <c r="H70" i="6" s="1"/>
  <c r="H72" i="6" s="1"/>
  <c r="H74" i="6" s="1"/>
  <c r="H81" i="6"/>
  <c r="H82" i="6" s="1"/>
  <c r="G94" i="6"/>
  <c r="G88" i="6"/>
  <c r="G87" i="6"/>
  <c r="F20" i="6"/>
  <c r="F23" i="6" s="1"/>
  <c r="H48" i="6"/>
  <c r="H129" i="6"/>
  <c r="H133" i="6" s="1"/>
  <c r="J141" i="6"/>
  <c r="J107" i="6"/>
  <c r="P103" i="6"/>
  <c r="P110" i="6" s="1"/>
  <c r="Q102" i="6"/>
  <c r="L78" i="6"/>
  <c r="M77" i="6"/>
  <c r="K28" i="6"/>
  <c r="K29" i="6" s="1"/>
  <c r="K33" i="6" s="1"/>
  <c r="Q15" i="6"/>
  <c r="R38" i="6"/>
  <c r="R41" i="6" s="1"/>
  <c r="R15" i="6" s="1"/>
  <c r="G90" i="6" l="1"/>
  <c r="H87" i="6" s="1"/>
  <c r="G99" i="6"/>
  <c r="H93" i="6" s="1"/>
  <c r="H21" i="6"/>
  <c r="I8" i="6" s="1"/>
  <c r="I45" i="6"/>
  <c r="I50" i="6"/>
  <c r="H84" i="6"/>
  <c r="H10" i="6"/>
  <c r="H11" i="6" s="1"/>
  <c r="M78" i="6"/>
  <c r="N77" i="6"/>
  <c r="L28" i="6"/>
  <c r="L29" i="6" s="1"/>
  <c r="L33" i="6" s="1"/>
  <c r="Q103" i="6"/>
  <c r="Q110" i="6" s="1"/>
  <c r="R102" i="6"/>
  <c r="R103" i="6" s="1"/>
  <c r="R110" i="6" s="1"/>
  <c r="K107" i="6"/>
  <c r="K141" i="6"/>
  <c r="G20" i="6" l="1"/>
  <c r="G23" i="6" s="1"/>
  <c r="G17" i="6"/>
  <c r="G18" i="6" s="1"/>
  <c r="I9" i="6"/>
  <c r="I69" i="6" s="1"/>
  <c r="I70" i="6" s="1"/>
  <c r="I74" i="6" s="1"/>
  <c r="I81" i="6"/>
  <c r="I82" i="6" s="1"/>
  <c r="I48" i="6"/>
  <c r="I129" i="6"/>
  <c r="I133" i="6" s="1"/>
  <c r="H108" i="6"/>
  <c r="H109" i="6" s="1"/>
  <c r="H111" i="6" s="1"/>
  <c r="H34" i="6"/>
  <c r="H134" i="6" s="1"/>
  <c r="H94" i="6"/>
  <c r="H99" i="6" s="1"/>
  <c r="H88" i="6"/>
  <c r="H90" i="6" s="1"/>
  <c r="L107" i="6"/>
  <c r="L141" i="6"/>
  <c r="I93" i="6"/>
  <c r="H17" i="6"/>
  <c r="H18" i="6" s="1"/>
  <c r="O77" i="6"/>
  <c r="N78" i="6"/>
  <c r="M28" i="6"/>
  <c r="M29" i="6" s="1"/>
  <c r="M33" i="6" s="1"/>
  <c r="I10" i="6" l="1"/>
  <c r="I11" i="6" s="1"/>
  <c r="I84" i="6"/>
  <c r="I87" i="6"/>
  <c r="H20" i="6"/>
  <c r="H23" i="6" s="1"/>
  <c r="J45" i="6"/>
  <c r="I21" i="6"/>
  <c r="J8" i="6" s="1"/>
  <c r="J50" i="6"/>
  <c r="M141" i="6"/>
  <c r="M107" i="6"/>
  <c r="N28" i="6"/>
  <c r="N29" i="6" s="1"/>
  <c r="N33" i="6" s="1"/>
  <c r="P77" i="6"/>
  <c r="O78" i="6"/>
  <c r="I88" i="6" l="1"/>
  <c r="I90" i="6" s="1"/>
  <c r="I94" i="6"/>
  <c r="I99" i="6" s="1"/>
  <c r="J48" i="6"/>
  <c r="J129" i="6"/>
  <c r="J133" i="6" s="1"/>
  <c r="J81" i="6"/>
  <c r="J82" i="6" s="1"/>
  <c r="J9" i="6"/>
  <c r="J69" i="6" s="1"/>
  <c r="J70" i="6" s="1"/>
  <c r="J72" i="6" s="1"/>
  <c r="J74" i="6" s="1"/>
  <c r="I108" i="6"/>
  <c r="I109" i="6" s="1"/>
  <c r="I111" i="6" s="1"/>
  <c r="I34" i="6"/>
  <c r="I134" i="6" s="1"/>
  <c r="N141" i="6"/>
  <c r="N107" i="6"/>
  <c r="O28" i="6"/>
  <c r="O29" i="6" s="1"/>
  <c r="O33" i="6" s="1"/>
  <c r="Q77" i="6"/>
  <c r="P78" i="6"/>
  <c r="I20" i="6" l="1"/>
  <c r="I23" i="6" s="1"/>
  <c r="J87" i="6"/>
  <c r="K45" i="6"/>
  <c r="J21" i="6"/>
  <c r="K8" i="6" s="1"/>
  <c r="K50" i="6"/>
  <c r="J84" i="6"/>
  <c r="J10" i="6"/>
  <c r="J11" i="6" s="1"/>
  <c r="I17" i="6"/>
  <c r="I18" i="6" s="1"/>
  <c r="J93" i="6"/>
  <c r="O107" i="6"/>
  <c r="O141" i="6"/>
  <c r="P28" i="6"/>
  <c r="P29" i="6" s="1"/>
  <c r="P33" i="6" s="1"/>
  <c r="Q78" i="6"/>
  <c r="R77" i="6"/>
  <c r="R78" i="6" s="1"/>
  <c r="K129" i="6" l="1"/>
  <c r="K133" i="6" s="1"/>
  <c r="K48" i="6"/>
  <c r="J34" i="6"/>
  <c r="J134" i="6" s="1"/>
  <c r="J108" i="6"/>
  <c r="J109" i="6" s="1"/>
  <c r="J111" i="6" s="1"/>
  <c r="J94" i="6"/>
  <c r="J99" i="6" s="1"/>
  <c r="J88" i="6"/>
  <c r="J90" i="6" s="1"/>
  <c r="K81" i="6"/>
  <c r="K82" i="6" s="1"/>
  <c r="K9" i="6"/>
  <c r="K69" i="6" s="1"/>
  <c r="K70" i="6" s="1"/>
  <c r="K72" i="6" s="1"/>
  <c r="K74" i="6" s="1"/>
  <c r="P141" i="6"/>
  <c r="P107" i="6"/>
  <c r="R28" i="6"/>
  <c r="R29" i="6" s="1"/>
  <c r="R33" i="6" s="1"/>
  <c r="Q28" i="6"/>
  <c r="Q29" i="6" s="1"/>
  <c r="Q33" i="6" s="1"/>
  <c r="K21" i="6" l="1"/>
  <c r="L8" i="6" s="1"/>
  <c r="L50" i="6"/>
  <c r="L45" i="6"/>
  <c r="J17" i="6"/>
  <c r="J18" i="6" s="1"/>
  <c r="K93" i="6"/>
  <c r="K10" i="6"/>
  <c r="K11" i="6" s="1"/>
  <c r="K84" i="6"/>
  <c r="K87" i="6"/>
  <c r="J20" i="6"/>
  <c r="J23" i="6" s="1"/>
  <c r="R141" i="6"/>
  <c r="R107" i="6"/>
  <c r="Q141" i="6"/>
  <c r="Q107" i="6"/>
  <c r="L81" i="6" l="1"/>
  <c r="L82" i="6" s="1"/>
  <c r="L9" i="6"/>
  <c r="L69" i="6" s="1"/>
  <c r="L70" i="6" s="1"/>
  <c r="L72" i="6" s="1"/>
  <c r="L74" i="6" s="1"/>
  <c r="K108" i="6"/>
  <c r="K109" i="6" s="1"/>
  <c r="K111" i="6" s="1"/>
  <c r="K34" i="6"/>
  <c r="K134" i="6" s="1"/>
  <c r="L129" i="6"/>
  <c r="L133" i="6" s="1"/>
  <c r="L48" i="6"/>
  <c r="K94" i="6"/>
  <c r="K99" i="6" s="1"/>
  <c r="K88" i="6"/>
  <c r="K90" i="6" s="1"/>
  <c r="L10" i="6" l="1"/>
  <c r="L11" i="6" s="1"/>
  <c r="L84" i="6"/>
  <c r="L93" i="6"/>
  <c r="K17" i="6"/>
  <c r="K18" i="6" s="1"/>
  <c r="L87" i="6"/>
  <c r="K20" i="6"/>
  <c r="K23" i="6" s="1"/>
  <c r="M45" i="6"/>
  <c r="M50" i="6"/>
  <c r="L21" i="6"/>
  <c r="M8" i="6" s="1"/>
  <c r="L34" i="6" l="1"/>
  <c r="L134" i="6" s="1"/>
  <c r="L108" i="6"/>
  <c r="L109" i="6" s="1"/>
  <c r="L111" i="6" s="1"/>
  <c r="L88" i="6"/>
  <c r="L90" i="6" s="1"/>
  <c r="L94" i="6"/>
  <c r="L99" i="6" s="1"/>
  <c r="M81" i="6"/>
  <c r="M82" i="6" s="1"/>
  <c r="M9" i="6"/>
  <c r="M69" i="6" s="1"/>
  <c r="M70" i="6" s="1"/>
  <c r="M72" i="6" s="1"/>
  <c r="M74" i="6" s="1"/>
  <c r="M129" i="6"/>
  <c r="M133" i="6" s="1"/>
  <c r="M48" i="6"/>
  <c r="L20" i="6" l="1"/>
  <c r="L23" i="6" s="1"/>
  <c r="M87" i="6"/>
  <c r="L17" i="6"/>
  <c r="L18" i="6" s="1"/>
  <c r="M93" i="6"/>
  <c r="M84" i="6"/>
  <c r="M10" i="6"/>
  <c r="M11" i="6" s="1"/>
  <c r="N45" i="6"/>
  <c r="M21" i="6"/>
  <c r="N8" i="6" s="1"/>
  <c r="N50" i="6"/>
  <c r="N48" i="6" l="1"/>
  <c r="N129" i="6"/>
  <c r="N133" i="6" s="1"/>
  <c r="M108" i="6"/>
  <c r="M109" i="6" s="1"/>
  <c r="M111" i="6" s="1"/>
  <c r="M34" i="6"/>
  <c r="M134" i="6" s="1"/>
  <c r="N81" i="6"/>
  <c r="N82" i="6" s="1"/>
  <c r="N9" i="6"/>
  <c r="N69" i="6" s="1"/>
  <c r="N70" i="6" s="1"/>
  <c r="N72" i="6" s="1"/>
  <c r="N74" i="6" s="1"/>
  <c r="M88" i="6"/>
  <c r="M90" i="6" s="1"/>
  <c r="M94" i="6"/>
  <c r="M99" i="6" s="1"/>
  <c r="N93" i="6" l="1"/>
  <c r="M17" i="6"/>
  <c r="M18" i="6" s="1"/>
  <c r="M20" i="6"/>
  <c r="M23" i="6" s="1"/>
  <c r="N87" i="6"/>
  <c r="O45" i="6"/>
  <c r="N21" i="6"/>
  <c r="O8" i="6" s="1"/>
  <c r="O50" i="6"/>
  <c r="N10" i="6"/>
  <c r="N11" i="6" s="1"/>
  <c r="N84" i="6"/>
  <c r="N94" i="6" l="1"/>
  <c r="N99" i="6" s="1"/>
  <c r="N88" i="6"/>
  <c r="N90" i="6" s="1"/>
  <c r="O81" i="6"/>
  <c r="O82" i="6" s="1"/>
  <c r="O9" i="6"/>
  <c r="O69" i="6" s="1"/>
  <c r="O70" i="6" s="1"/>
  <c r="O72" i="6" s="1"/>
  <c r="O74" i="6" s="1"/>
  <c r="N108" i="6"/>
  <c r="N109" i="6" s="1"/>
  <c r="N111" i="6" s="1"/>
  <c r="N34" i="6"/>
  <c r="N134" i="6" s="1"/>
  <c r="O129" i="6"/>
  <c r="O133" i="6" s="1"/>
  <c r="O48" i="6"/>
  <c r="O93" i="6" l="1"/>
  <c r="N17" i="6"/>
  <c r="N18" i="6" s="1"/>
  <c r="N20" i="6"/>
  <c r="N23" i="6" s="1"/>
  <c r="O87" i="6"/>
  <c r="P50" i="6"/>
  <c r="P45" i="6"/>
  <c r="O21" i="6"/>
  <c r="P8" i="6" s="1"/>
  <c r="O10" i="6"/>
  <c r="O11" i="6" s="1"/>
  <c r="O84" i="6"/>
  <c r="O108" i="6" l="1"/>
  <c r="O109" i="6" s="1"/>
  <c r="O111" i="6" s="1"/>
  <c r="O34" i="6"/>
  <c r="O134" i="6" s="1"/>
  <c r="O94" i="6"/>
  <c r="O99" i="6" s="1"/>
  <c r="O88" i="6"/>
  <c r="O90" i="6" s="1"/>
  <c r="P129" i="6"/>
  <c r="P133" i="6" s="1"/>
  <c r="P48" i="6"/>
  <c r="P81" i="6"/>
  <c r="P82" i="6" s="1"/>
  <c r="P9" i="6"/>
  <c r="P69" i="6" s="1"/>
  <c r="P70" i="6" s="1"/>
  <c r="P72" i="6" s="1"/>
  <c r="P74" i="6" s="1"/>
  <c r="P93" i="6" l="1"/>
  <c r="O17" i="6"/>
  <c r="O18" i="6" s="1"/>
  <c r="O20" i="6"/>
  <c r="O23" i="6" s="1"/>
  <c r="P87" i="6"/>
  <c r="P10" i="6"/>
  <c r="P11" i="6" s="1"/>
  <c r="P84" i="6"/>
  <c r="P21" i="6"/>
  <c r="Q8" i="6" s="1"/>
  <c r="Q50" i="6"/>
  <c r="Q45" i="6"/>
  <c r="Q129" i="6" l="1"/>
  <c r="Q133" i="6" s="1"/>
  <c r="Q48" i="6"/>
  <c r="Q81" i="6"/>
  <c r="Q82" i="6" s="1"/>
  <c r="Q9" i="6"/>
  <c r="Q69" i="6" s="1"/>
  <c r="Q70" i="6" s="1"/>
  <c r="Q72" i="6" s="1"/>
  <c r="Q74" i="6" s="1"/>
  <c r="P88" i="6"/>
  <c r="P90" i="6" s="1"/>
  <c r="P94" i="6"/>
  <c r="P99" i="6" s="1"/>
  <c r="P34" i="6"/>
  <c r="P134" i="6" s="1"/>
  <c r="P108" i="6"/>
  <c r="P109" i="6" s="1"/>
  <c r="P111" i="6" s="1"/>
  <c r="R50" i="6" l="1"/>
  <c r="R45" i="6"/>
  <c r="Q21" i="6"/>
  <c r="R8" i="6" s="1"/>
  <c r="P20" i="6"/>
  <c r="P23" i="6" s="1"/>
  <c r="Q87" i="6"/>
  <c r="Q10" i="6"/>
  <c r="Q11" i="6" s="1"/>
  <c r="Q84" i="6"/>
  <c r="Q93" i="6"/>
  <c r="P17" i="6"/>
  <c r="P18" i="6" s="1"/>
  <c r="R81" i="6" l="1"/>
  <c r="R82" i="6" s="1"/>
  <c r="R9" i="6"/>
  <c r="R69" i="6" s="1"/>
  <c r="R70" i="6" s="1"/>
  <c r="R72" i="6" s="1"/>
  <c r="R74" i="6" s="1"/>
  <c r="Q34" i="6"/>
  <c r="Q134" i="6" s="1"/>
  <c r="Q108" i="6"/>
  <c r="Q109" i="6" s="1"/>
  <c r="Q111" i="6" s="1"/>
  <c r="R48" i="6"/>
  <c r="R21" i="6" s="1"/>
  <c r="R129" i="6"/>
  <c r="R133" i="6" s="1"/>
  <c r="Q88" i="6"/>
  <c r="Q90" i="6" s="1"/>
  <c r="Q94" i="6"/>
  <c r="Q99" i="6" s="1"/>
  <c r="R87" i="6" l="1"/>
  <c r="Q20" i="6"/>
  <c r="Q23" i="6" s="1"/>
  <c r="R10" i="6"/>
  <c r="R11" i="6" s="1"/>
  <c r="R84" i="6"/>
  <c r="R93" i="6"/>
  <c r="Q17" i="6"/>
  <c r="Q18" i="6" s="1"/>
  <c r="R94" i="6" l="1"/>
  <c r="R99" i="6" s="1"/>
  <c r="R17" i="6" s="1"/>
  <c r="R18" i="6" s="1"/>
  <c r="R88" i="6"/>
  <c r="R90" i="6" s="1"/>
  <c r="R20" i="6" s="1"/>
  <c r="R23" i="6" s="1"/>
  <c r="R108" i="6"/>
  <c r="R109" i="6" s="1"/>
  <c r="R111" i="6" s="1"/>
  <c r="R34" i="6"/>
  <c r="R134" i="6" s="1"/>
  <c r="C113" i="6" l="1"/>
  <c r="S109" i="6"/>
  <c r="S111" i="6" l="1"/>
  <c r="C114" i="6" s="1"/>
  <c r="C115" i="6" s="1"/>
  <c r="C139" i="6" l="1"/>
  <c r="C118" i="6"/>
  <c r="C119" i="6" s="1"/>
  <c r="C128" i="6"/>
  <c r="C130" i="6" s="1"/>
  <c r="C125" i="6" s="1"/>
  <c r="C135" i="6" s="1"/>
  <c r="C136" i="6" s="1"/>
  <c r="C140" i="6" l="1"/>
  <c r="C142" i="6" s="1"/>
  <c r="C126" i="6" s="1"/>
  <c r="D128" i="6" l="1"/>
  <c r="D130" i="6" s="1"/>
  <c r="D125" i="6" s="1"/>
  <c r="D135" i="6" s="1"/>
  <c r="D136" i="6" s="1"/>
  <c r="D139" i="6"/>
  <c r="D140" i="6" l="1"/>
  <c r="D142" i="6" s="1"/>
  <c r="D126" i="6" s="1"/>
  <c r="E128" i="6" l="1"/>
  <c r="E130" i="6" s="1"/>
  <c r="E125" i="6" s="1"/>
  <c r="E135" i="6" s="1"/>
  <c r="E136" i="6" s="1"/>
  <c r="E139" i="6"/>
  <c r="E140" i="6" l="1"/>
  <c r="E142" i="6" s="1"/>
  <c r="E126" i="6" s="1"/>
  <c r="F139" i="6" l="1"/>
  <c r="F128" i="6"/>
  <c r="F130" i="6" s="1"/>
  <c r="F125" i="6" s="1"/>
  <c r="F135" i="6" s="1"/>
  <c r="F136" i="6" s="1"/>
  <c r="F140" i="6" l="1"/>
  <c r="F142" i="6" s="1"/>
  <c r="F126" i="6" s="1"/>
  <c r="G139" i="6" l="1"/>
  <c r="G128" i="6"/>
  <c r="G130" i="6" s="1"/>
  <c r="G125" i="6" s="1"/>
  <c r="G135" i="6" s="1"/>
  <c r="G136" i="6" s="1"/>
  <c r="G140" i="6" l="1"/>
  <c r="G142" i="6" s="1"/>
  <c r="G126" i="6" s="1"/>
  <c r="H128" i="6" l="1"/>
  <c r="H130" i="6" s="1"/>
  <c r="H125" i="6" s="1"/>
  <c r="H135" i="6" s="1"/>
  <c r="H136" i="6" s="1"/>
  <c r="H139" i="6"/>
  <c r="H140" i="6" l="1"/>
  <c r="H142" i="6" s="1"/>
  <c r="H126" i="6" s="1"/>
  <c r="I128" i="6" l="1"/>
  <c r="I130" i="6" s="1"/>
  <c r="I125" i="6" s="1"/>
  <c r="I135" i="6" s="1"/>
  <c r="I136" i="6" s="1"/>
  <c r="I139" i="6"/>
  <c r="I140" i="6" l="1"/>
  <c r="I142" i="6" s="1"/>
  <c r="J128" i="6" l="1"/>
  <c r="J130" i="6" s="1"/>
  <c r="J125" i="6" s="1"/>
  <c r="J135" i="6" s="1"/>
  <c r="J136" i="6" s="1"/>
  <c r="I126" i="6"/>
  <c r="J139" i="6"/>
  <c r="J140" i="6" l="1"/>
  <c r="J142" i="6" s="1"/>
  <c r="K139" i="6" s="1"/>
  <c r="J126" i="6" l="1"/>
  <c r="K128" i="6"/>
  <c r="K130" i="6" s="1"/>
  <c r="K125" i="6" s="1"/>
  <c r="K135" i="6" s="1"/>
  <c r="K136" i="6" s="1"/>
  <c r="K140" i="6" l="1"/>
  <c r="K142" i="6" s="1"/>
  <c r="L139" i="6" l="1"/>
  <c r="L128" i="6"/>
  <c r="L130" i="6" s="1"/>
  <c r="L125" i="6" s="1"/>
  <c r="L135" i="6" s="1"/>
  <c r="L136" i="6" s="1"/>
  <c r="K126" i="6"/>
  <c r="L140" i="6" l="1"/>
  <c r="L142" i="6" s="1"/>
  <c r="M139" i="6" l="1"/>
  <c r="M128" i="6"/>
  <c r="M130" i="6" s="1"/>
  <c r="M125" i="6" s="1"/>
  <c r="M135" i="6" s="1"/>
  <c r="M136" i="6" s="1"/>
  <c r="L126" i="6"/>
  <c r="M140" i="6" l="1"/>
  <c r="M142" i="6"/>
  <c r="N139" i="6" l="1"/>
  <c r="N128" i="6"/>
  <c r="N130" i="6" s="1"/>
  <c r="N125" i="6" s="1"/>
  <c r="N135" i="6" s="1"/>
  <c r="N136" i="6" s="1"/>
  <c r="M126" i="6"/>
  <c r="N140" i="6" l="1"/>
  <c r="N142" i="6" s="1"/>
  <c r="O139" i="6" l="1"/>
  <c r="O128" i="6"/>
  <c r="O130" i="6" s="1"/>
  <c r="O125" i="6" s="1"/>
  <c r="O135" i="6" s="1"/>
  <c r="O136" i="6" s="1"/>
  <c r="N126" i="6"/>
  <c r="O140" i="6" l="1"/>
  <c r="O142" i="6"/>
  <c r="P128" i="6" l="1"/>
  <c r="P130" i="6" s="1"/>
  <c r="P125" i="6" s="1"/>
  <c r="P135" i="6" s="1"/>
  <c r="P136" i="6" s="1"/>
  <c r="P139" i="6"/>
  <c r="O126" i="6"/>
  <c r="P140" i="6" l="1"/>
  <c r="P142" i="6" s="1"/>
  <c r="Q139" i="6" l="1"/>
  <c r="Q128" i="6"/>
  <c r="Q130" i="6" s="1"/>
  <c r="Q125" i="6" s="1"/>
  <c r="Q135" i="6" s="1"/>
  <c r="Q136" i="6" s="1"/>
  <c r="P126" i="6"/>
  <c r="Q140" i="6" l="1"/>
  <c r="Q142" i="6"/>
  <c r="R139" i="6" l="1"/>
  <c r="R128" i="6"/>
  <c r="R130" i="6" s="1"/>
  <c r="R125" i="6" s="1"/>
  <c r="R135" i="6" s="1"/>
  <c r="R136" i="6" s="1"/>
  <c r="Q126" i="6"/>
  <c r="R140" i="6" l="1"/>
  <c r="R142" i="6"/>
  <c r="R126" i="6" s="1"/>
</calcChain>
</file>

<file path=xl/sharedStrings.xml><?xml version="1.0" encoding="utf-8"?>
<sst xmlns="http://schemas.openxmlformats.org/spreadsheetml/2006/main" count="319" uniqueCount="104">
  <si>
    <t>Omzet</t>
  </si>
  <si>
    <t>Kosten</t>
  </si>
  <si>
    <t>Afschrijving</t>
  </si>
  <si>
    <t>WvRB</t>
  </si>
  <si>
    <t>Rente</t>
  </si>
  <si>
    <t xml:space="preserve">WvB </t>
  </si>
  <si>
    <t>Vpb</t>
  </si>
  <si>
    <t>Nettowinst</t>
  </si>
  <si>
    <t>Machine</t>
  </si>
  <si>
    <t>Debiteuren</t>
  </si>
  <si>
    <t>Liquide middelen</t>
  </si>
  <si>
    <t>EV</t>
  </si>
  <si>
    <t>VV</t>
  </si>
  <si>
    <t>Crediteuren</t>
  </si>
  <si>
    <t>Netto Werkkapitaal</t>
  </si>
  <si>
    <t>T0</t>
  </si>
  <si>
    <t>T1</t>
  </si>
  <si>
    <t>T2</t>
  </si>
  <si>
    <t>T3</t>
  </si>
  <si>
    <t>T4</t>
  </si>
  <si>
    <t>T5</t>
  </si>
  <si>
    <t>T6</t>
  </si>
  <si>
    <t>Stand begin</t>
  </si>
  <si>
    <t>Investeringen</t>
  </si>
  <si>
    <t>Afschrijvingen</t>
  </si>
  <si>
    <t>Stand eind</t>
  </si>
  <si>
    <t>Brutomarge</t>
  </si>
  <si>
    <t>Crediteren</t>
  </si>
  <si>
    <t>Mutatie netto werkkapitaal</t>
  </si>
  <si>
    <t xml:space="preserve">Opgenomen </t>
  </si>
  <si>
    <t>Afgelost</t>
  </si>
  <si>
    <t>Vpb operationeel</t>
  </si>
  <si>
    <t>Belasting winst- en verliesrekening</t>
  </si>
  <si>
    <t>WvRb cumulatief</t>
  </si>
  <si>
    <t>Vpb oper</t>
  </si>
  <si>
    <t>Tax shield</t>
  </si>
  <si>
    <t>Berekening jv</t>
  </si>
  <si>
    <t xml:space="preserve">Vpb </t>
  </si>
  <si>
    <t>TS salderend bepaald</t>
  </si>
  <si>
    <t>Waardering</t>
  </si>
  <si>
    <t>NOR</t>
  </si>
  <si>
    <t>Mut NWK</t>
  </si>
  <si>
    <t>FCF</t>
  </si>
  <si>
    <t>TS</t>
  </si>
  <si>
    <t>Jaar</t>
  </si>
  <si>
    <t>Disconteringsfactor</t>
  </si>
  <si>
    <t>Contante waarde</t>
  </si>
  <si>
    <t>FCF + TS</t>
  </si>
  <si>
    <t>V0</t>
  </si>
  <si>
    <t>Eigen vermogen</t>
  </si>
  <si>
    <t>Toevoeging</t>
  </si>
  <si>
    <t>Onttrekking</t>
  </si>
  <si>
    <t>Controle berekening</t>
  </si>
  <si>
    <t>Kd</t>
  </si>
  <si>
    <t>Kel</t>
  </si>
  <si>
    <t>WACC</t>
  </si>
  <si>
    <t>Debt</t>
  </si>
  <si>
    <t>Waarde EV</t>
  </si>
  <si>
    <t>Keu</t>
  </si>
  <si>
    <t>Vermogenkosten</t>
  </si>
  <si>
    <t>Waarde onderneming</t>
  </si>
  <si>
    <t>Begin</t>
  </si>
  <si>
    <t>Free cash flow</t>
  </si>
  <si>
    <t>Eind</t>
  </si>
  <si>
    <t>V0 VV</t>
  </si>
  <si>
    <t>V0 EV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</si>
  <si>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</si>
  <si>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</si>
  <si>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</si>
  <si>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</si>
  <si>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</si>
  <si>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</si>
  <si>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</si>
  <si>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</si>
  <si>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</si>
  <si>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</si>
  <si>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Netto winst</t>
  </si>
  <si>
    <t>Investeringen werkkapitaal</t>
  </si>
  <si>
    <t>Saldo aflossingen/leningen</t>
  </si>
  <si>
    <t>Belastingdruk</t>
  </si>
  <si>
    <t>Resultatenrekening</t>
  </si>
  <si>
    <t>Totaal debet</t>
  </si>
  <si>
    <t>Balans</t>
  </si>
  <si>
    <t>Doorrekening activa</t>
  </si>
  <si>
    <t>Doorrekening vreemd vermogen</t>
  </si>
  <si>
    <t>∞</t>
  </si>
  <si>
    <t>V0 progonose periode</t>
  </si>
  <si>
    <t>Vo rest periode</t>
  </si>
  <si>
    <t>V0 economische waarde</t>
  </si>
  <si>
    <t>Subsidie</t>
  </si>
  <si>
    <t>Omzet zonder subsidie</t>
  </si>
  <si>
    <t>Totaal credit</t>
  </si>
  <si>
    <t>Free cash flow (FCF)</t>
  </si>
  <si>
    <t>Berekening werkkapitaal</t>
  </si>
  <si>
    <t xml:space="preserve">Verhoudingsgetallen </t>
  </si>
  <si>
    <t>V0 pp T1-T7</t>
  </si>
  <si>
    <t>V0 op pp T1-T7</t>
  </si>
  <si>
    <t>V0 ts pp T1-T7</t>
  </si>
  <si>
    <t>V0 op T8-∞</t>
  </si>
  <si>
    <t>V0 ts T8-∞</t>
  </si>
  <si>
    <t>V0  T8-∞</t>
  </si>
  <si>
    <t>Correctie VpB</t>
  </si>
  <si>
    <t>T7*</t>
  </si>
  <si>
    <t>* (uitleg zie boek)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</si>
</sst>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  <numFmt numFmtId="167" formatCode="0.0"/>
    <numFmt numFmtId="168" formatCode="_ * #,##0.0_ ;_ * \-#,##0.0_ ;_ * &quot;-&quot;?_ ;_ @_ "/>
  </numFmts>
  <fonts count="5" x14ac:knownFonts="1">
    <font>
      <sz val="11"/>
      <color theme="1"/>
      <name val="Georgia"/>
      <family val="2"/>
    </font>
    <font>
      <sz val="11"/>
      <color theme="1"/>
      <name val="Georgia"/>
      <family val="2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  <font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B468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6" fontId="0" fillId="0" borderId="0" xfId="1" applyNumberFormat="1" applyFont="1"/>
    <xf numFmtId="0" fontId="2" fillId="0" borderId="0" xfId="0" applyFont="1"/>
    <xf numFmtId="166" fontId="2" fillId="0" borderId="0" xfId="1" applyNumberFormat="1" applyFont="1"/>
    <xf numFmtId="0" fontId="2" fillId="0" borderId="1" xfId="0" applyFont="1" applyBorder="1"/>
    <xf numFmtId="166" fontId="2" fillId="0" borderId="1" xfId="1" applyNumberFormat="1" applyFont="1" applyBorder="1"/>
    <xf numFmtId="1" fontId="2" fillId="0" borderId="0" xfId="0" applyNumberFormat="1" applyFont="1"/>
    <xf numFmtId="0" fontId="0" fillId="0" borderId="1" xfId="0" applyBorder="1"/>
    <xf numFmtId="2" fontId="0" fillId="0" borderId="1" xfId="0" applyNumberFormat="1" applyBorder="1"/>
    <xf numFmtId="9" fontId="0" fillId="0" borderId="1" xfId="2" applyFont="1" applyBorder="1"/>
    <xf numFmtId="165" fontId="0" fillId="0" borderId="1" xfId="0" applyNumberFormat="1" applyBorder="1"/>
    <xf numFmtId="1" fontId="2" fillId="0" borderId="1" xfId="0" applyNumberFormat="1" applyFont="1" applyBorder="1"/>
    <xf numFmtId="167" fontId="0" fillId="0" borderId="0" xfId="0" applyNumberFormat="1"/>
    <xf numFmtId="167" fontId="2" fillId="0" borderId="0" xfId="0" applyNumberFormat="1" applyFont="1"/>
    <xf numFmtId="167" fontId="2" fillId="0" borderId="1" xfId="0" applyNumberFormat="1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168" fontId="2" fillId="0" borderId="0" xfId="0" applyNumberFormat="1" applyFont="1"/>
    <xf numFmtId="0" fontId="2" fillId="0" borderId="1" xfId="0" applyFont="1" applyBorder="1" applyAlignment="1">
      <alignment horizontal="right"/>
    </xf>
    <xf numFmtId="168" fontId="2" fillId="0" borderId="1" xfId="0" applyNumberFormat="1" applyFont="1" applyBorder="1"/>
    <xf numFmtId="0" fontId="4" fillId="0" borderId="0" xfId="0" applyFont="1" applyAlignment="1">
      <alignment horizontal="right"/>
    </xf>
    <xf numFmtId="166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B4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1EE6-25F8-4E59-B82B-E4749A31D332}">
  <sheetPr>
    <pageSetUpPr fitToPage="1"/>
  </sheetPr>
  <dimension ref="A1:S145"/>
  <sheetViews>
    <sheetView showGridLines="0" tabSelected="1" zoomScale="85" zoomScaleNormal="85" workbookViewId="0">
      <selection sqref="A1:S142"/>
    </sheetView>
  </sheetViews>
  <sheetFormatPr defaultRowHeight="14.25" x14ac:dyDescent="0.2"/>
  <cols>
    <col min="1" max="1" width="33.5546875" customWidth="1"/>
    <col min="2" max="2" width="9" bestFit="1" customWidth="1"/>
    <col min="3" max="3" width="9.44140625" bestFit="1" customWidth="1"/>
    <col min="4" max="4" width="9.21875" bestFit="1" customWidth="1"/>
    <col min="5" max="5" width="9.5546875" bestFit="1" customWidth="1"/>
    <col min="6" max="6" width="9.33203125" bestFit="1" customWidth="1"/>
    <col min="7" max="8" width="9.44140625" bestFit="1" customWidth="1"/>
    <col min="9" max="16" width="9.6640625" bestFit="1" customWidth="1"/>
    <col min="17" max="18" width="12.21875" bestFit="1" customWidth="1"/>
  </cols>
  <sheetData>
    <row r="1" spans="1:18" x14ac:dyDescent="0.2">
      <c r="A1" s="10" t="s">
        <v>80</v>
      </c>
      <c r="B1" s="11" t="s">
        <v>15</v>
      </c>
      <c r="C1" s="11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66</v>
      </c>
      <c r="J1" s="11" t="s">
        <v>67</v>
      </c>
      <c r="K1" s="11" t="s">
        <v>68</v>
      </c>
      <c r="L1" s="11" t="s">
        <v>69</v>
      </c>
      <c r="M1" s="11" t="s">
        <v>70</v>
      </c>
      <c r="N1" s="11" t="s">
        <v>71</v>
      </c>
      <c r="O1" s="11" t="s">
        <v>72</v>
      </c>
      <c r="P1" s="11" t="s">
        <v>73</v>
      </c>
      <c r="Q1" s="11" t="s">
        <v>74</v>
      </c>
      <c r="R1" s="11" t="s">
        <v>75</v>
      </c>
    </row>
    <row r="2" spans="1:18" x14ac:dyDescent="0.2">
      <c r="A2" t="s">
        <v>0</v>
      </c>
      <c r="B2" s="2"/>
      <c r="C2">
        <v>2250</v>
      </c>
      <c r="D2">
        <v>5000</v>
      </c>
      <c r="E2">
        <v>7250</v>
      </c>
      <c r="F2">
        <v>7800</v>
      </c>
      <c r="G2">
        <v>7895</v>
      </c>
      <c r="H2">
        <v>7950</v>
      </c>
      <c r="I2">
        <v>7950</v>
      </c>
      <c r="J2">
        <v>7950</v>
      </c>
      <c r="K2">
        <v>7950</v>
      </c>
      <c r="L2">
        <v>7950</v>
      </c>
      <c r="M2">
        <v>7950</v>
      </c>
      <c r="N2">
        <v>7950</v>
      </c>
      <c r="O2">
        <v>7950</v>
      </c>
      <c r="P2">
        <v>7950</v>
      </c>
      <c r="Q2">
        <v>7950</v>
      </c>
      <c r="R2">
        <v>7800</v>
      </c>
    </row>
    <row r="3" spans="1:18" x14ac:dyDescent="0.2">
      <c r="A3" t="s">
        <v>89</v>
      </c>
      <c r="B3" s="2"/>
      <c r="C3">
        <v>150</v>
      </c>
      <c r="D3">
        <v>150</v>
      </c>
      <c r="E3">
        <v>150</v>
      </c>
      <c r="F3">
        <v>150</v>
      </c>
      <c r="G3">
        <v>150</v>
      </c>
      <c r="H3">
        <v>150</v>
      </c>
      <c r="I3">
        <v>150</v>
      </c>
      <c r="J3">
        <v>150</v>
      </c>
      <c r="K3">
        <v>150</v>
      </c>
      <c r="L3">
        <v>150</v>
      </c>
      <c r="M3">
        <v>150</v>
      </c>
      <c r="N3">
        <v>150</v>
      </c>
      <c r="O3">
        <v>150</v>
      </c>
      <c r="P3">
        <v>150</v>
      </c>
      <c r="Q3">
        <v>150</v>
      </c>
      <c r="R3" s="2"/>
    </row>
    <row r="4" spans="1:18" x14ac:dyDescent="0.2">
      <c r="A4" s="13" t="s">
        <v>90</v>
      </c>
      <c r="B4" s="13"/>
      <c r="C4" s="13">
        <f>C2-C3</f>
        <v>2100</v>
      </c>
      <c r="D4" s="13">
        <f t="shared" ref="D4:Q4" si="0">D2-D3</f>
        <v>4850</v>
      </c>
      <c r="E4" s="13">
        <f t="shared" si="0"/>
        <v>7100</v>
      </c>
      <c r="F4" s="13">
        <f t="shared" si="0"/>
        <v>7650</v>
      </c>
      <c r="G4" s="13">
        <f t="shared" si="0"/>
        <v>7745</v>
      </c>
      <c r="H4" s="13">
        <f t="shared" si="0"/>
        <v>7800</v>
      </c>
      <c r="I4" s="13">
        <f t="shared" si="0"/>
        <v>7800</v>
      </c>
      <c r="J4" s="13">
        <f t="shared" si="0"/>
        <v>7800</v>
      </c>
      <c r="K4" s="13">
        <f t="shared" si="0"/>
        <v>7800</v>
      </c>
      <c r="L4" s="13">
        <f t="shared" si="0"/>
        <v>7800</v>
      </c>
      <c r="M4" s="13">
        <f t="shared" si="0"/>
        <v>7800</v>
      </c>
      <c r="N4" s="13">
        <f t="shared" si="0"/>
        <v>7800</v>
      </c>
      <c r="O4" s="13">
        <f t="shared" si="0"/>
        <v>7800</v>
      </c>
      <c r="P4" s="13">
        <f t="shared" si="0"/>
        <v>7800</v>
      </c>
      <c r="Q4" s="13">
        <f t="shared" si="0"/>
        <v>7800</v>
      </c>
      <c r="R4" s="13">
        <v>7800</v>
      </c>
    </row>
    <row r="5" spans="1:18" x14ac:dyDescent="0.2">
      <c r="A5" t="s">
        <v>1</v>
      </c>
      <c r="C5">
        <v>-2750</v>
      </c>
      <c r="D5">
        <v>-5000</v>
      </c>
      <c r="E5">
        <v>-6900</v>
      </c>
      <c r="F5">
        <v>-6000</v>
      </c>
      <c r="G5">
        <v>-5800</v>
      </c>
      <c r="H5">
        <v>-5750</v>
      </c>
      <c r="I5">
        <v>-5750</v>
      </c>
      <c r="J5">
        <v>-5750</v>
      </c>
      <c r="K5">
        <v>-5750</v>
      </c>
      <c r="L5">
        <v>-5750</v>
      </c>
      <c r="M5">
        <v>-5750</v>
      </c>
      <c r="N5">
        <v>-5750</v>
      </c>
      <c r="O5">
        <v>-5750</v>
      </c>
      <c r="P5">
        <v>-5750</v>
      </c>
      <c r="Q5">
        <v>-5750</v>
      </c>
      <c r="R5">
        <v>-5750</v>
      </c>
    </row>
    <row r="6" spans="1:18" x14ac:dyDescent="0.2">
      <c r="A6" t="s">
        <v>2</v>
      </c>
      <c r="C6">
        <f>C40</f>
        <v>-300</v>
      </c>
      <c r="D6">
        <f t="shared" ref="D6:R6" si="1">D40</f>
        <v>-600</v>
      </c>
      <c r="E6">
        <f t="shared" si="1"/>
        <v>-900</v>
      </c>
      <c r="F6">
        <f t="shared" si="1"/>
        <v>-900</v>
      </c>
      <c r="G6">
        <f t="shared" si="1"/>
        <v>-900</v>
      </c>
      <c r="H6">
        <f t="shared" si="1"/>
        <v>-900</v>
      </c>
      <c r="I6">
        <f t="shared" si="1"/>
        <v>-900</v>
      </c>
      <c r="J6">
        <f t="shared" si="1"/>
        <v>-900</v>
      </c>
      <c r="K6">
        <f t="shared" si="1"/>
        <v>-900</v>
      </c>
      <c r="L6">
        <f t="shared" si="1"/>
        <v>-900</v>
      </c>
      <c r="M6">
        <f t="shared" si="1"/>
        <v>-900</v>
      </c>
      <c r="N6">
        <f t="shared" si="1"/>
        <v>-900</v>
      </c>
      <c r="O6">
        <f t="shared" si="1"/>
        <v>-900</v>
      </c>
      <c r="P6">
        <f t="shared" si="1"/>
        <v>-900</v>
      </c>
      <c r="Q6">
        <f t="shared" si="1"/>
        <v>-900</v>
      </c>
      <c r="R6">
        <f t="shared" si="1"/>
        <v>-900</v>
      </c>
    </row>
    <row r="7" spans="1:18" x14ac:dyDescent="0.2">
      <c r="A7" s="13" t="s">
        <v>3</v>
      </c>
      <c r="B7" s="13"/>
      <c r="C7" s="13">
        <f>SUM(C4:C6)</f>
        <v>-950</v>
      </c>
      <c r="D7" s="13">
        <f t="shared" ref="D7:R7" si="2">SUM(D4:D6)</f>
        <v>-750</v>
      </c>
      <c r="E7" s="13">
        <f t="shared" si="2"/>
        <v>-700</v>
      </c>
      <c r="F7" s="13">
        <f t="shared" si="2"/>
        <v>750</v>
      </c>
      <c r="G7" s="13">
        <f t="shared" si="2"/>
        <v>1045</v>
      </c>
      <c r="H7" s="13">
        <f t="shared" si="2"/>
        <v>1150</v>
      </c>
      <c r="I7" s="13">
        <f t="shared" si="2"/>
        <v>1150</v>
      </c>
      <c r="J7" s="13">
        <f t="shared" si="2"/>
        <v>1150</v>
      </c>
      <c r="K7" s="13">
        <f t="shared" si="2"/>
        <v>1150</v>
      </c>
      <c r="L7" s="13">
        <f t="shared" si="2"/>
        <v>1150</v>
      </c>
      <c r="M7" s="13">
        <f t="shared" si="2"/>
        <v>1150</v>
      </c>
      <c r="N7" s="13">
        <f t="shared" si="2"/>
        <v>1150</v>
      </c>
      <c r="O7" s="13">
        <f t="shared" si="2"/>
        <v>1150</v>
      </c>
      <c r="P7" s="13">
        <f t="shared" si="2"/>
        <v>1150</v>
      </c>
      <c r="Q7" s="13">
        <f t="shared" si="2"/>
        <v>1150</v>
      </c>
      <c r="R7" s="13">
        <f t="shared" si="2"/>
        <v>1150</v>
      </c>
    </row>
    <row r="8" spans="1:18" x14ac:dyDescent="0.2">
      <c r="A8" t="s">
        <v>4</v>
      </c>
      <c r="C8">
        <f t="shared" ref="C8:R8" si="3">-C65*B21</f>
        <v>-12.5</v>
      </c>
      <c r="D8">
        <f t="shared" si="3"/>
        <v>-85</v>
      </c>
      <c r="E8">
        <f t="shared" si="3"/>
        <v>-142.5</v>
      </c>
      <c r="F8">
        <f t="shared" si="3"/>
        <v>-182.5</v>
      </c>
      <c r="G8">
        <f t="shared" si="3"/>
        <v>-152.5</v>
      </c>
      <c r="H8">
        <f t="shared" si="3"/>
        <v>-152.5</v>
      </c>
      <c r="I8">
        <f t="shared" si="3"/>
        <v>-152.5</v>
      </c>
      <c r="J8">
        <f t="shared" si="3"/>
        <v>-152.5</v>
      </c>
      <c r="K8">
        <f t="shared" si="3"/>
        <v>-152.5</v>
      </c>
      <c r="L8">
        <f t="shared" si="3"/>
        <v>-152.5</v>
      </c>
      <c r="M8">
        <f t="shared" si="3"/>
        <v>-152.5</v>
      </c>
      <c r="N8">
        <f t="shared" si="3"/>
        <v>-152.5</v>
      </c>
      <c r="O8">
        <f t="shared" si="3"/>
        <v>-152.5</v>
      </c>
      <c r="P8">
        <f t="shared" si="3"/>
        <v>-152.5</v>
      </c>
      <c r="Q8">
        <f t="shared" si="3"/>
        <v>-152.5</v>
      </c>
      <c r="R8">
        <f t="shared" si="3"/>
        <v>-152.5</v>
      </c>
    </row>
    <row r="9" spans="1:18" x14ac:dyDescent="0.2">
      <c r="A9" s="13" t="s">
        <v>5</v>
      </c>
      <c r="B9" s="13"/>
      <c r="C9" s="13">
        <f>C7+C8</f>
        <v>-962.5</v>
      </c>
      <c r="D9" s="13">
        <f t="shared" ref="D9:R9" si="4">D7+D8</f>
        <v>-835</v>
      </c>
      <c r="E9" s="13">
        <f t="shared" si="4"/>
        <v>-842.5</v>
      </c>
      <c r="F9" s="13">
        <f t="shared" si="4"/>
        <v>567.5</v>
      </c>
      <c r="G9" s="13">
        <f t="shared" si="4"/>
        <v>892.5</v>
      </c>
      <c r="H9" s="13">
        <f t="shared" si="4"/>
        <v>997.5</v>
      </c>
      <c r="I9" s="13">
        <f t="shared" si="4"/>
        <v>997.5</v>
      </c>
      <c r="J9" s="13">
        <f t="shared" si="4"/>
        <v>997.5</v>
      </c>
      <c r="K9" s="13">
        <f t="shared" si="4"/>
        <v>997.5</v>
      </c>
      <c r="L9" s="13">
        <f t="shared" si="4"/>
        <v>997.5</v>
      </c>
      <c r="M9" s="13">
        <f t="shared" si="4"/>
        <v>997.5</v>
      </c>
      <c r="N9" s="13">
        <f t="shared" si="4"/>
        <v>997.5</v>
      </c>
      <c r="O9" s="13">
        <f t="shared" si="4"/>
        <v>997.5</v>
      </c>
      <c r="P9" s="13">
        <f t="shared" si="4"/>
        <v>997.5</v>
      </c>
      <c r="Q9" s="13">
        <f t="shared" si="4"/>
        <v>997.5</v>
      </c>
      <c r="R9" s="13">
        <f t="shared" si="4"/>
        <v>997.5</v>
      </c>
    </row>
    <row r="10" spans="1:18" x14ac:dyDescent="0.2">
      <c r="A10" t="s">
        <v>6</v>
      </c>
      <c r="C10">
        <f>C72</f>
        <v>0</v>
      </c>
      <c r="D10">
        <f t="shared" ref="D10:R10" si="5">D72</f>
        <v>0</v>
      </c>
      <c r="E10">
        <f t="shared" si="5"/>
        <v>0</v>
      </c>
      <c r="F10">
        <f t="shared" si="5"/>
        <v>0</v>
      </c>
      <c r="G10">
        <f t="shared" si="5"/>
        <v>0</v>
      </c>
      <c r="H10">
        <f t="shared" si="5"/>
        <v>0</v>
      </c>
      <c r="I10">
        <f t="shared" si="5"/>
        <v>148</v>
      </c>
      <c r="J10">
        <f t="shared" si="5"/>
        <v>199.5</v>
      </c>
      <c r="K10">
        <f t="shared" si="5"/>
        <v>199.5</v>
      </c>
      <c r="L10">
        <f t="shared" si="5"/>
        <v>199.5</v>
      </c>
      <c r="M10">
        <f t="shared" si="5"/>
        <v>199.5</v>
      </c>
      <c r="N10">
        <f t="shared" si="5"/>
        <v>199.5</v>
      </c>
      <c r="O10">
        <f t="shared" si="5"/>
        <v>199.5</v>
      </c>
      <c r="P10">
        <f t="shared" si="5"/>
        <v>199.5</v>
      </c>
      <c r="Q10">
        <f t="shared" si="5"/>
        <v>199.5</v>
      </c>
      <c r="R10">
        <f t="shared" si="5"/>
        <v>199.5</v>
      </c>
    </row>
    <row r="11" spans="1:18" ht="15" thickBot="1" x14ac:dyDescent="0.25">
      <c r="A11" s="15" t="s">
        <v>7</v>
      </c>
      <c r="B11" s="15"/>
      <c r="C11" s="15">
        <f>C9-C10</f>
        <v>-962.5</v>
      </c>
      <c r="D11" s="15">
        <f t="shared" ref="D11:R11" si="6">D9-D10</f>
        <v>-835</v>
      </c>
      <c r="E11" s="15">
        <f t="shared" si="6"/>
        <v>-842.5</v>
      </c>
      <c r="F11" s="15">
        <f t="shared" si="6"/>
        <v>567.5</v>
      </c>
      <c r="G11" s="15">
        <f t="shared" si="6"/>
        <v>892.5</v>
      </c>
      <c r="H11" s="15">
        <f t="shared" si="6"/>
        <v>997.5</v>
      </c>
      <c r="I11" s="15">
        <f t="shared" si="6"/>
        <v>849.5</v>
      </c>
      <c r="J11" s="15">
        <f t="shared" si="6"/>
        <v>798</v>
      </c>
      <c r="K11" s="15">
        <f t="shared" si="6"/>
        <v>798</v>
      </c>
      <c r="L11" s="15">
        <f t="shared" si="6"/>
        <v>798</v>
      </c>
      <c r="M11" s="15">
        <f t="shared" si="6"/>
        <v>798</v>
      </c>
      <c r="N11" s="15">
        <f t="shared" si="6"/>
        <v>798</v>
      </c>
      <c r="O11" s="15">
        <f t="shared" si="6"/>
        <v>798</v>
      </c>
      <c r="P11" s="15">
        <f t="shared" si="6"/>
        <v>798</v>
      </c>
      <c r="Q11" s="15">
        <f t="shared" si="6"/>
        <v>798</v>
      </c>
      <c r="R11" s="15">
        <f t="shared" si="6"/>
        <v>798</v>
      </c>
    </row>
    <row r="14" spans="1:18" x14ac:dyDescent="0.2">
      <c r="A14" s="10" t="s">
        <v>82</v>
      </c>
      <c r="B14" s="11" t="s">
        <v>15</v>
      </c>
      <c r="C14" s="11" t="s">
        <v>16</v>
      </c>
      <c r="D14" s="11" t="s">
        <v>17</v>
      </c>
      <c r="E14" s="11" t="s">
        <v>18</v>
      </c>
      <c r="F14" s="11" t="s">
        <v>19</v>
      </c>
      <c r="G14" s="11" t="s">
        <v>20</v>
      </c>
      <c r="H14" s="11" t="s">
        <v>21</v>
      </c>
      <c r="I14" s="11" t="s">
        <v>66</v>
      </c>
      <c r="J14" s="11" t="s">
        <v>67</v>
      </c>
      <c r="K14" s="11" t="s">
        <v>68</v>
      </c>
      <c r="L14" s="11" t="s">
        <v>69</v>
      </c>
      <c r="M14" s="11" t="s">
        <v>70</v>
      </c>
      <c r="N14" s="11" t="s">
        <v>71</v>
      </c>
      <c r="O14" s="11" t="s">
        <v>72</v>
      </c>
      <c r="P14" s="11" t="s">
        <v>73</v>
      </c>
      <c r="Q14" s="11" t="s">
        <v>74</v>
      </c>
      <c r="R14" s="11" t="s">
        <v>75</v>
      </c>
    </row>
    <row r="15" spans="1:18" x14ac:dyDescent="0.2">
      <c r="A15" t="s">
        <v>8</v>
      </c>
      <c r="B15" s="12">
        <f>B41</f>
        <v>900</v>
      </c>
      <c r="C15" s="12">
        <f t="shared" ref="C15:R15" si="7">C41</f>
        <v>1500</v>
      </c>
      <c r="D15" s="12">
        <f t="shared" si="7"/>
        <v>1800</v>
      </c>
      <c r="E15" s="12">
        <f t="shared" si="7"/>
        <v>1800</v>
      </c>
      <c r="F15" s="12">
        <f t="shared" si="7"/>
        <v>1800</v>
      </c>
      <c r="G15" s="12">
        <f t="shared" si="7"/>
        <v>1800</v>
      </c>
      <c r="H15" s="12">
        <f t="shared" si="7"/>
        <v>1800</v>
      </c>
      <c r="I15" s="12">
        <f t="shared" si="7"/>
        <v>1800</v>
      </c>
      <c r="J15" s="12">
        <f t="shared" si="7"/>
        <v>1800</v>
      </c>
      <c r="K15" s="12">
        <f t="shared" si="7"/>
        <v>1800</v>
      </c>
      <c r="L15" s="12">
        <f t="shared" si="7"/>
        <v>1800</v>
      </c>
      <c r="M15" s="12">
        <f t="shared" si="7"/>
        <v>1800</v>
      </c>
      <c r="N15" s="12">
        <f t="shared" si="7"/>
        <v>1800</v>
      </c>
      <c r="O15" s="12">
        <f t="shared" si="7"/>
        <v>1800</v>
      </c>
      <c r="P15" s="12">
        <f t="shared" si="7"/>
        <v>1800</v>
      </c>
      <c r="Q15" s="12">
        <f t="shared" si="7"/>
        <v>1800</v>
      </c>
      <c r="R15" s="12">
        <f t="shared" si="7"/>
        <v>1800</v>
      </c>
    </row>
    <row r="16" spans="1:18" x14ac:dyDescent="0.2">
      <c r="A16" t="s">
        <v>9</v>
      </c>
      <c r="B16" s="12"/>
      <c r="C16" s="12">
        <f t="shared" ref="C16:R16" si="8">C4*C62</f>
        <v>252</v>
      </c>
      <c r="D16" s="12">
        <f t="shared" si="8"/>
        <v>582</v>
      </c>
      <c r="E16" s="12">
        <f t="shared" si="8"/>
        <v>852</v>
      </c>
      <c r="F16" s="12">
        <f t="shared" si="8"/>
        <v>918</v>
      </c>
      <c r="G16" s="12">
        <f t="shared" si="8"/>
        <v>929.4</v>
      </c>
      <c r="H16" s="12">
        <f t="shared" si="8"/>
        <v>936</v>
      </c>
      <c r="I16" s="12">
        <f t="shared" si="8"/>
        <v>936</v>
      </c>
      <c r="J16" s="12">
        <f t="shared" si="8"/>
        <v>936</v>
      </c>
      <c r="K16" s="12">
        <f t="shared" si="8"/>
        <v>936</v>
      </c>
      <c r="L16" s="12">
        <f t="shared" si="8"/>
        <v>936</v>
      </c>
      <c r="M16" s="12">
        <f t="shared" si="8"/>
        <v>936</v>
      </c>
      <c r="N16" s="12">
        <f t="shared" si="8"/>
        <v>936</v>
      </c>
      <c r="O16" s="12">
        <f t="shared" si="8"/>
        <v>936</v>
      </c>
      <c r="P16" s="12">
        <f t="shared" si="8"/>
        <v>936</v>
      </c>
      <c r="Q16" s="12">
        <f t="shared" si="8"/>
        <v>936</v>
      </c>
      <c r="R16" s="12">
        <f t="shared" si="8"/>
        <v>936</v>
      </c>
    </row>
    <row r="17" spans="1:18" x14ac:dyDescent="0.2">
      <c r="A17" t="s">
        <v>10</v>
      </c>
      <c r="B17" s="12"/>
      <c r="C17" s="12">
        <f>C99</f>
        <v>-117</v>
      </c>
      <c r="D17" s="12">
        <f t="shared" ref="D17:R17" si="9">D99</f>
        <v>-229.5</v>
      </c>
      <c r="E17" s="12">
        <f t="shared" si="9"/>
        <v>-371</v>
      </c>
      <c r="F17" s="12">
        <f t="shared" si="9"/>
        <v>-550.5</v>
      </c>
      <c r="G17" s="12">
        <f t="shared" si="9"/>
        <v>312.60000000000002</v>
      </c>
      <c r="H17" s="12">
        <f t="shared" si="9"/>
        <v>1299</v>
      </c>
      <c r="I17" s="12">
        <f t="shared" si="9"/>
        <v>2148.5</v>
      </c>
      <c r="J17" s="12">
        <f t="shared" si="9"/>
        <v>2946.5</v>
      </c>
      <c r="K17" s="12">
        <f t="shared" si="9"/>
        <v>3744.5</v>
      </c>
      <c r="L17" s="12">
        <f t="shared" si="9"/>
        <v>4542.5</v>
      </c>
      <c r="M17" s="12">
        <f t="shared" si="9"/>
        <v>5340.5</v>
      </c>
      <c r="N17" s="12">
        <f t="shared" si="9"/>
        <v>6138.5</v>
      </c>
      <c r="O17" s="12">
        <f t="shared" si="9"/>
        <v>6936.5</v>
      </c>
      <c r="P17" s="12">
        <f t="shared" si="9"/>
        <v>7734.5</v>
      </c>
      <c r="Q17" s="12">
        <f t="shared" si="9"/>
        <v>8532.5</v>
      </c>
      <c r="R17" s="12">
        <f t="shared" si="9"/>
        <v>9330.5</v>
      </c>
    </row>
    <row r="18" spans="1:18" ht="15" thickBot="1" x14ac:dyDescent="0.25">
      <c r="A18" s="15" t="s">
        <v>81</v>
      </c>
      <c r="B18" s="16">
        <f>SUM(B15:B17)</f>
        <v>900</v>
      </c>
      <c r="C18" s="16">
        <f t="shared" ref="C18:R18" si="10">SUM(C15:C17)</f>
        <v>1635</v>
      </c>
      <c r="D18" s="16">
        <f t="shared" si="10"/>
        <v>2152.5</v>
      </c>
      <c r="E18" s="16">
        <f t="shared" si="10"/>
        <v>2281</v>
      </c>
      <c r="F18" s="16">
        <f t="shared" si="10"/>
        <v>2167.5</v>
      </c>
      <c r="G18" s="16">
        <f t="shared" si="10"/>
        <v>3042</v>
      </c>
      <c r="H18" s="16">
        <f t="shared" si="10"/>
        <v>4035</v>
      </c>
      <c r="I18" s="16">
        <f t="shared" si="10"/>
        <v>4884.5</v>
      </c>
      <c r="J18" s="16">
        <f t="shared" si="10"/>
        <v>5682.5</v>
      </c>
      <c r="K18" s="16">
        <f t="shared" si="10"/>
        <v>6480.5</v>
      </c>
      <c r="L18" s="16">
        <f t="shared" si="10"/>
        <v>7278.5</v>
      </c>
      <c r="M18" s="16">
        <f t="shared" si="10"/>
        <v>8076.5</v>
      </c>
      <c r="N18" s="16">
        <f t="shared" si="10"/>
        <v>8874.5</v>
      </c>
      <c r="O18" s="16">
        <f t="shared" si="10"/>
        <v>9672.5</v>
      </c>
      <c r="P18" s="16">
        <f t="shared" si="10"/>
        <v>10470.5</v>
      </c>
      <c r="Q18" s="16">
        <f t="shared" si="10"/>
        <v>11268.5</v>
      </c>
      <c r="R18" s="16">
        <f t="shared" si="10"/>
        <v>12066.5</v>
      </c>
    </row>
    <row r="19" spans="1:18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">
      <c r="A20" t="s">
        <v>11</v>
      </c>
      <c r="B20" s="12">
        <f>B90</f>
        <v>650</v>
      </c>
      <c r="C20" s="12">
        <f t="shared" ref="C20:R20" si="11">C90</f>
        <v>-312.5</v>
      </c>
      <c r="D20" s="12">
        <f t="shared" si="11"/>
        <v>-1147.5</v>
      </c>
      <c r="E20" s="12">
        <f t="shared" si="11"/>
        <v>-1990</v>
      </c>
      <c r="F20" s="12">
        <f t="shared" si="11"/>
        <v>-1422.5</v>
      </c>
      <c r="G20" s="12">
        <f t="shared" si="11"/>
        <v>-530</v>
      </c>
      <c r="H20" s="12">
        <f t="shared" si="11"/>
        <v>467.5</v>
      </c>
      <c r="I20" s="12">
        <f t="shared" si="11"/>
        <v>1317</v>
      </c>
      <c r="J20" s="12">
        <f t="shared" si="11"/>
        <v>2115</v>
      </c>
      <c r="K20" s="12">
        <f t="shared" si="11"/>
        <v>2913</v>
      </c>
      <c r="L20" s="12">
        <f t="shared" si="11"/>
        <v>3711</v>
      </c>
      <c r="M20" s="12">
        <f t="shared" si="11"/>
        <v>4509</v>
      </c>
      <c r="N20" s="12">
        <f t="shared" si="11"/>
        <v>5307</v>
      </c>
      <c r="O20" s="12">
        <f t="shared" si="11"/>
        <v>6105</v>
      </c>
      <c r="P20" s="12">
        <f t="shared" si="11"/>
        <v>6903</v>
      </c>
      <c r="Q20" s="12">
        <f t="shared" si="11"/>
        <v>7701</v>
      </c>
      <c r="R20" s="12">
        <f t="shared" si="11"/>
        <v>8499</v>
      </c>
    </row>
    <row r="21" spans="1:18" x14ac:dyDescent="0.2">
      <c r="A21" t="s">
        <v>12</v>
      </c>
      <c r="B21" s="12">
        <f>B48</f>
        <v>250</v>
      </c>
      <c r="C21" s="12">
        <f t="shared" ref="C21:R21" si="12">C48</f>
        <v>1700</v>
      </c>
      <c r="D21" s="12">
        <f t="shared" si="12"/>
        <v>2850</v>
      </c>
      <c r="E21" s="12">
        <f t="shared" si="12"/>
        <v>3650</v>
      </c>
      <c r="F21" s="12">
        <f t="shared" si="12"/>
        <v>3050</v>
      </c>
      <c r="G21" s="12">
        <f t="shared" si="12"/>
        <v>3050</v>
      </c>
      <c r="H21" s="12">
        <f t="shared" si="12"/>
        <v>3050</v>
      </c>
      <c r="I21" s="12">
        <f t="shared" si="12"/>
        <v>3050</v>
      </c>
      <c r="J21" s="12">
        <f t="shared" si="12"/>
        <v>3050</v>
      </c>
      <c r="K21" s="12">
        <f t="shared" si="12"/>
        <v>3050</v>
      </c>
      <c r="L21" s="12">
        <f t="shared" si="12"/>
        <v>3050</v>
      </c>
      <c r="M21" s="12">
        <f t="shared" si="12"/>
        <v>3050</v>
      </c>
      <c r="N21" s="12">
        <f t="shared" si="12"/>
        <v>3050</v>
      </c>
      <c r="O21" s="12">
        <f t="shared" si="12"/>
        <v>3050</v>
      </c>
      <c r="P21" s="12">
        <f t="shared" si="12"/>
        <v>3050</v>
      </c>
      <c r="Q21" s="12">
        <f t="shared" si="12"/>
        <v>3050</v>
      </c>
      <c r="R21" s="12">
        <f t="shared" si="12"/>
        <v>3050</v>
      </c>
    </row>
    <row r="22" spans="1:18" x14ac:dyDescent="0.2">
      <c r="A22" t="s">
        <v>13</v>
      </c>
      <c r="B22" s="12"/>
      <c r="C22" s="12">
        <f t="shared" ref="C22:R22" si="13">C63*-C5</f>
        <v>247.5</v>
      </c>
      <c r="D22" s="12">
        <f t="shared" si="13"/>
        <v>450</v>
      </c>
      <c r="E22" s="12">
        <f t="shared" si="13"/>
        <v>621</v>
      </c>
      <c r="F22" s="12">
        <f t="shared" si="13"/>
        <v>540</v>
      </c>
      <c r="G22" s="12">
        <f t="shared" si="13"/>
        <v>522</v>
      </c>
      <c r="H22" s="12">
        <f t="shared" si="13"/>
        <v>517.5</v>
      </c>
      <c r="I22" s="12">
        <f t="shared" si="13"/>
        <v>517.5</v>
      </c>
      <c r="J22" s="12">
        <f t="shared" si="13"/>
        <v>517.5</v>
      </c>
      <c r="K22" s="12">
        <f t="shared" si="13"/>
        <v>517.5</v>
      </c>
      <c r="L22" s="12">
        <f t="shared" si="13"/>
        <v>517.5</v>
      </c>
      <c r="M22" s="12">
        <f t="shared" si="13"/>
        <v>517.5</v>
      </c>
      <c r="N22" s="12">
        <f t="shared" si="13"/>
        <v>517.5</v>
      </c>
      <c r="O22" s="12">
        <f t="shared" si="13"/>
        <v>517.5</v>
      </c>
      <c r="P22" s="12">
        <f t="shared" si="13"/>
        <v>517.5</v>
      </c>
      <c r="Q22" s="12">
        <f t="shared" si="13"/>
        <v>517.5</v>
      </c>
      <c r="R22" s="12">
        <f t="shared" si="13"/>
        <v>517.5</v>
      </c>
    </row>
    <row r="23" spans="1:18" ht="15" thickBot="1" x14ac:dyDescent="0.25">
      <c r="A23" s="15" t="s">
        <v>91</v>
      </c>
      <c r="B23" s="16">
        <f>SUM(B20:B22)</f>
        <v>900</v>
      </c>
      <c r="C23" s="16">
        <f t="shared" ref="C23:R23" si="14">SUM(C20:C22)</f>
        <v>1635</v>
      </c>
      <c r="D23" s="16">
        <f t="shared" si="14"/>
        <v>2152.5</v>
      </c>
      <c r="E23" s="16">
        <f t="shared" si="14"/>
        <v>2281</v>
      </c>
      <c r="F23" s="16">
        <f t="shared" si="14"/>
        <v>2167.5</v>
      </c>
      <c r="G23" s="16">
        <f t="shared" si="14"/>
        <v>3042</v>
      </c>
      <c r="H23" s="16">
        <f t="shared" si="14"/>
        <v>4035</v>
      </c>
      <c r="I23" s="16">
        <f t="shared" si="14"/>
        <v>4884.5</v>
      </c>
      <c r="J23" s="16">
        <f t="shared" si="14"/>
        <v>5682.5</v>
      </c>
      <c r="K23" s="16">
        <f t="shared" si="14"/>
        <v>6480.5</v>
      </c>
      <c r="L23" s="16">
        <f t="shared" si="14"/>
        <v>7278.5</v>
      </c>
      <c r="M23" s="16">
        <f t="shared" si="14"/>
        <v>8076.5</v>
      </c>
      <c r="N23" s="16">
        <f t="shared" si="14"/>
        <v>8874.5</v>
      </c>
      <c r="O23" s="16">
        <f t="shared" si="14"/>
        <v>9672.5</v>
      </c>
      <c r="P23" s="16">
        <f t="shared" si="14"/>
        <v>10470.5</v>
      </c>
      <c r="Q23" s="16">
        <f t="shared" si="14"/>
        <v>11268.5</v>
      </c>
      <c r="R23" s="16">
        <f t="shared" si="14"/>
        <v>12066.5</v>
      </c>
    </row>
    <row r="24" spans="1:18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6" spans="1:18" x14ac:dyDescent="0.2">
      <c r="A26" s="10" t="s">
        <v>92</v>
      </c>
      <c r="B26" s="11" t="s">
        <v>15</v>
      </c>
      <c r="C26" s="11" t="s">
        <v>16</v>
      </c>
      <c r="D26" s="11" t="s">
        <v>17</v>
      </c>
      <c r="E26" s="11" t="s">
        <v>18</v>
      </c>
      <c r="F26" s="11" t="s">
        <v>19</v>
      </c>
      <c r="G26" s="11" t="s">
        <v>20</v>
      </c>
      <c r="H26" s="11" t="s">
        <v>21</v>
      </c>
      <c r="I26" s="11" t="s">
        <v>66</v>
      </c>
      <c r="J26" s="11" t="s">
        <v>67</v>
      </c>
      <c r="K26" s="11" t="s">
        <v>68</v>
      </c>
      <c r="L26" s="11" t="s">
        <v>69</v>
      </c>
      <c r="M26" s="11" t="s">
        <v>70</v>
      </c>
      <c r="N26" s="11" t="s">
        <v>71</v>
      </c>
      <c r="O26" s="11" t="s">
        <v>72</v>
      </c>
      <c r="P26" s="11" t="s">
        <v>73</v>
      </c>
      <c r="Q26" s="11" t="s">
        <v>74</v>
      </c>
      <c r="R26" s="11" t="s">
        <v>75</v>
      </c>
    </row>
    <row r="27" spans="1:18" x14ac:dyDescent="0.2">
      <c r="A27" t="str">
        <f>A7</f>
        <v>WvRB</v>
      </c>
      <c r="C27" s="12">
        <f>C7</f>
        <v>-950</v>
      </c>
      <c r="D27" s="12">
        <f t="shared" ref="D27:R27" si="15">D7</f>
        <v>-750</v>
      </c>
      <c r="E27" s="12">
        <f t="shared" si="15"/>
        <v>-700</v>
      </c>
      <c r="F27" s="12">
        <f t="shared" si="15"/>
        <v>750</v>
      </c>
      <c r="G27" s="12">
        <f t="shared" si="15"/>
        <v>1045</v>
      </c>
      <c r="H27" s="12">
        <f t="shared" si="15"/>
        <v>1150</v>
      </c>
      <c r="I27" s="12">
        <f t="shared" si="15"/>
        <v>1150</v>
      </c>
      <c r="J27" s="12">
        <f t="shared" si="15"/>
        <v>1150</v>
      </c>
      <c r="K27" s="12">
        <f t="shared" si="15"/>
        <v>1150</v>
      </c>
      <c r="L27" s="12">
        <f t="shared" si="15"/>
        <v>1150</v>
      </c>
      <c r="M27" s="12">
        <f t="shared" si="15"/>
        <v>1150</v>
      </c>
      <c r="N27" s="12">
        <f t="shared" si="15"/>
        <v>1150</v>
      </c>
      <c r="O27" s="12">
        <f t="shared" si="15"/>
        <v>1150</v>
      </c>
      <c r="P27" s="12">
        <f t="shared" si="15"/>
        <v>1150</v>
      </c>
      <c r="Q27" s="12">
        <f t="shared" si="15"/>
        <v>1150</v>
      </c>
      <c r="R27" s="12">
        <f t="shared" si="15"/>
        <v>1150</v>
      </c>
    </row>
    <row r="28" spans="1:18" x14ac:dyDescent="0.2">
      <c r="A28" t="s">
        <v>31</v>
      </c>
      <c r="C28" s="12">
        <f t="shared" ref="C28:H28" si="16">C78</f>
        <v>0</v>
      </c>
      <c r="D28" s="12">
        <f t="shared" si="16"/>
        <v>0</v>
      </c>
      <c r="E28" s="12">
        <f t="shared" si="16"/>
        <v>0</v>
      </c>
      <c r="F28" s="12">
        <f t="shared" si="16"/>
        <v>0</v>
      </c>
      <c r="G28" s="12">
        <f t="shared" si="16"/>
        <v>0</v>
      </c>
      <c r="H28" s="12">
        <f t="shared" si="16"/>
        <v>109</v>
      </c>
      <c r="I28" s="12">
        <f>I78</f>
        <v>230</v>
      </c>
      <c r="J28" s="12">
        <f t="shared" ref="J28:R28" si="17">J78</f>
        <v>230</v>
      </c>
      <c r="K28" s="12">
        <f t="shared" si="17"/>
        <v>230</v>
      </c>
      <c r="L28" s="12">
        <f t="shared" si="17"/>
        <v>230</v>
      </c>
      <c r="M28" s="12">
        <f t="shared" si="17"/>
        <v>230</v>
      </c>
      <c r="N28" s="12">
        <f t="shared" si="17"/>
        <v>230</v>
      </c>
      <c r="O28" s="12">
        <f t="shared" si="17"/>
        <v>230</v>
      </c>
      <c r="P28" s="12">
        <f t="shared" si="17"/>
        <v>230</v>
      </c>
      <c r="Q28" s="12">
        <f t="shared" si="17"/>
        <v>230</v>
      </c>
      <c r="R28" s="12">
        <f t="shared" si="17"/>
        <v>230</v>
      </c>
    </row>
    <row r="29" spans="1:18" x14ac:dyDescent="0.2">
      <c r="A29" s="13" t="s">
        <v>40</v>
      </c>
      <c r="B29" s="13"/>
      <c r="C29" s="14">
        <f t="shared" ref="C29:H29" si="18">C27-C28</f>
        <v>-950</v>
      </c>
      <c r="D29" s="14">
        <f t="shared" si="18"/>
        <v>-750</v>
      </c>
      <c r="E29" s="14">
        <f t="shared" si="18"/>
        <v>-700</v>
      </c>
      <c r="F29" s="14">
        <f t="shared" si="18"/>
        <v>750</v>
      </c>
      <c r="G29" s="14">
        <f t="shared" si="18"/>
        <v>1045</v>
      </c>
      <c r="H29" s="14">
        <f t="shared" si="18"/>
        <v>1041</v>
      </c>
      <c r="I29" s="14">
        <f>I27-I28</f>
        <v>920</v>
      </c>
      <c r="J29" s="14">
        <f t="shared" ref="J29:R29" si="19">J27-J28</f>
        <v>920</v>
      </c>
      <c r="K29" s="14">
        <f t="shared" si="19"/>
        <v>920</v>
      </c>
      <c r="L29" s="14">
        <f t="shared" si="19"/>
        <v>920</v>
      </c>
      <c r="M29" s="14">
        <f t="shared" si="19"/>
        <v>920</v>
      </c>
      <c r="N29" s="14">
        <f t="shared" si="19"/>
        <v>920</v>
      </c>
      <c r="O29" s="14">
        <f t="shared" si="19"/>
        <v>920</v>
      </c>
      <c r="P29" s="14">
        <f t="shared" si="19"/>
        <v>920</v>
      </c>
      <c r="Q29" s="14">
        <f t="shared" si="19"/>
        <v>920</v>
      </c>
      <c r="R29" s="14">
        <f t="shared" si="19"/>
        <v>920</v>
      </c>
    </row>
    <row r="30" spans="1:18" x14ac:dyDescent="0.2">
      <c r="A30" t="s">
        <v>24</v>
      </c>
      <c r="C30" s="12">
        <f t="shared" ref="C30:H30" si="20">-C6</f>
        <v>300</v>
      </c>
      <c r="D30" s="12">
        <f t="shared" si="20"/>
        <v>600</v>
      </c>
      <c r="E30" s="12">
        <f t="shared" si="20"/>
        <v>900</v>
      </c>
      <c r="F30" s="12">
        <f t="shared" si="20"/>
        <v>900</v>
      </c>
      <c r="G30" s="12">
        <f t="shared" si="20"/>
        <v>900</v>
      </c>
      <c r="H30" s="12">
        <f t="shared" si="20"/>
        <v>900</v>
      </c>
      <c r="I30" s="12">
        <f>-I6</f>
        <v>900</v>
      </c>
      <c r="J30" s="12">
        <f t="shared" ref="J30:R30" si="21">-J6</f>
        <v>900</v>
      </c>
      <c r="K30" s="12">
        <f t="shared" si="21"/>
        <v>900</v>
      </c>
      <c r="L30" s="12">
        <f t="shared" si="21"/>
        <v>900</v>
      </c>
      <c r="M30" s="12">
        <f t="shared" si="21"/>
        <v>900</v>
      </c>
      <c r="N30" s="12">
        <f t="shared" si="21"/>
        <v>900</v>
      </c>
      <c r="O30" s="12">
        <f t="shared" si="21"/>
        <v>900</v>
      </c>
      <c r="P30" s="12">
        <f t="shared" si="21"/>
        <v>900</v>
      </c>
      <c r="Q30" s="12">
        <f t="shared" si="21"/>
        <v>900</v>
      </c>
      <c r="R30" s="12">
        <f t="shared" si="21"/>
        <v>900</v>
      </c>
    </row>
    <row r="31" spans="1:18" x14ac:dyDescent="0.2">
      <c r="A31" t="s">
        <v>23</v>
      </c>
      <c r="C31" s="12">
        <f t="shared" ref="C31:H31" si="22">-C39</f>
        <v>-900</v>
      </c>
      <c r="D31" s="12">
        <f t="shared" si="22"/>
        <v>-900</v>
      </c>
      <c r="E31" s="12">
        <f t="shared" si="22"/>
        <v>-900</v>
      </c>
      <c r="F31" s="12">
        <f t="shared" si="22"/>
        <v>-900</v>
      </c>
      <c r="G31" s="12">
        <f t="shared" si="22"/>
        <v>-900</v>
      </c>
      <c r="H31" s="12">
        <f t="shared" si="22"/>
        <v>-900</v>
      </c>
      <c r="I31" s="12">
        <f>-I39</f>
        <v>-900</v>
      </c>
      <c r="J31" s="12">
        <f t="shared" ref="J31:R31" si="23">-J39</f>
        <v>-900</v>
      </c>
      <c r="K31" s="12">
        <f t="shared" si="23"/>
        <v>-900</v>
      </c>
      <c r="L31" s="12">
        <f t="shared" si="23"/>
        <v>-900</v>
      </c>
      <c r="M31" s="12">
        <f t="shared" si="23"/>
        <v>-900</v>
      </c>
      <c r="N31" s="12">
        <f t="shared" si="23"/>
        <v>-900</v>
      </c>
      <c r="O31" s="12">
        <f t="shared" si="23"/>
        <v>-900</v>
      </c>
      <c r="P31" s="12">
        <f t="shared" si="23"/>
        <v>-900</v>
      </c>
      <c r="Q31" s="12">
        <f t="shared" si="23"/>
        <v>-900</v>
      </c>
      <c r="R31" s="12">
        <f t="shared" si="23"/>
        <v>-900</v>
      </c>
    </row>
    <row r="32" spans="1:18" x14ac:dyDescent="0.2">
      <c r="A32" t="s">
        <v>41</v>
      </c>
      <c r="C32" s="12">
        <f t="shared" ref="C32:H32" si="24">-C57</f>
        <v>-4.5</v>
      </c>
      <c r="D32" s="12">
        <f t="shared" si="24"/>
        <v>-127.5</v>
      </c>
      <c r="E32" s="12">
        <f t="shared" si="24"/>
        <v>-99</v>
      </c>
      <c r="F32" s="12">
        <f t="shared" si="24"/>
        <v>-147</v>
      </c>
      <c r="G32" s="12">
        <f t="shared" si="24"/>
        <v>-29.399999999999977</v>
      </c>
      <c r="H32" s="12">
        <f t="shared" si="24"/>
        <v>-11.100000000000023</v>
      </c>
      <c r="I32" s="12">
        <f>-I57</f>
        <v>0</v>
      </c>
      <c r="J32" s="12">
        <f t="shared" ref="J32:R32" si="25">-J57</f>
        <v>0</v>
      </c>
      <c r="K32" s="12">
        <f t="shared" si="25"/>
        <v>0</v>
      </c>
      <c r="L32" s="12">
        <f t="shared" si="25"/>
        <v>0</v>
      </c>
      <c r="M32" s="12">
        <f t="shared" si="25"/>
        <v>0</v>
      </c>
      <c r="N32" s="12">
        <f t="shared" si="25"/>
        <v>0</v>
      </c>
      <c r="O32" s="12">
        <f t="shared" si="25"/>
        <v>0</v>
      </c>
      <c r="P32" s="12">
        <f t="shared" si="25"/>
        <v>0</v>
      </c>
      <c r="Q32" s="12">
        <f t="shared" si="25"/>
        <v>0</v>
      </c>
      <c r="R32" s="12">
        <f t="shared" si="25"/>
        <v>0</v>
      </c>
    </row>
    <row r="33" spans="1:18" x14ac:dyDescent="0.2">
      <c r="A33" s="13" t="s">
        <v>42</v>
      </c>
      <c r="B33" s="13"/>
      <c r="C33" s="14">
        <f t="shared" ref="C33:H33" si="26">SUM(C29:C32)</f>
        <v>-1554.5</v>
      </c>
      <c r="D33" s="14">
        <f t="shared" si="26"/>
        <v>-1177.5</v>
      </c>
      <c r="E33" s="14">
        <f t="shared" si="26"/>
        <v>-799</v>
      </c>
      <c r="F33" s="14">
        <f t="shared" si="26"/>
        <v>603</v>
      </c>
      <c r="G33" s="14">
        <f t="shared" si="26"/>
        <v>1015.6</v>
      </c>
      <c r="H33" s="14">
        <f t="shared" si="26"/>
        <v>1029.9000000000001</v>
      </c>
      <c r="I33" s="14">
        <f>SUM(I29:I32)</f>
        <v>920</v>
      </c>
      <c r="J33" s="14">
        <f t="shared" ref="J33:R33" si="27">SUM(J29:J32)</f>
        <v>920</v>
      </c>
      <c r="K33" s="14">
        <f t="shared" si="27"/>
        <v>920</v>
      </c>
      <c r="L33" s="14">
        <f t="shared" si="27"/>
        <v>920</v>
      </c>
      <c r="M33" s="14">
        <f t="shared" si="27"/>
        <v>920</v>
      </c>
      <c r="N33" s="14">
        <f t="shared" si="27"/>
        <v>920</v>
      </c>
      <c r="O33" s="14">
        <f t="shared" si="27"/>
        <v>920</v>
      </c>
      <c r="P33" s="14">
        <f t="shared" si="27"/>
        <v>920</v>
      </c>
      <c r="Q33" s="14">
        <f t="shared" si="27"/>
        <v>920</v>
      </c>
      <c r="R33" s="14">
        <f t="shared" si="27"/>
        <v>920</v>
      </c>
    </row>
    <row r="34" spans="1:18" ht="15" thickBot="1" x14ac:dyDescent="0.25">
      <c r="A34" s="18" t="s">
        <v>43</v>
      </c>
      <c r="B34" s="18"/>
      <c r="C34" s="19">
        <f t="shared" ref="C34:H34" si="28">C84</f>
        <v>0</v>
      </c>
      <c r="D34" s="19">
        <f t="shared" si="28"/>
        <v>0</v>
      </c>
      <c r="E34" s="19">
        <f t="shared" si="28"/>
        <v>0</v>
      </c>
      <c r="F34" s="19">
        <f t="shared" si="28"/>
        <v>0</v>
      </c>
      <c r="G34" s="19">
        <f t="shared" si="28"/>
        <v>0</v>
      </c>
      <c r="H34" s="19">
        <f t="shared" si="28"/>
        <v>109</v>
      </c>
      <c r="I34" s="19">
        <f>I84</f>
        <v>82</v>
      </c>
      <c r="J34" s="19">
        <f t="shared" ref="J34:R34" si="29">J84</f>
        <v>30.5</v>
      </c>
      <c r="K34" s="19">
        <f t="shared" si="29"/>
        <v>30.5</v>
      </c>
      <c r="L34" s="19">
        <f t="shared" si="29"/>
        <v>30.5</v>
      </c>
      <c r="M34" s="19">
        <f t="shared" si="29"/>
        <v>30.5</v>
      </c>
      <c r="N34" s="19">
        <f t="shared" si="29"/>
        <v>30.5</v>
      </c>
      <c r="O34" s="19">
        <f t="shared" si="29"/>
        <v>30.5</v>
      </c>
      <c r="P34" s="19">
        <f t="shared" si="29"/>
        <v>30.5</v>
      </c>
      <c r="Q34" s="19">
        <f t="shared" si="29"/>
        <v>30.5</v>
      </c>
      <c r="R34" s="19">
        <f t="shared" si="29"/>
        <v>30.5</v>
      </c>
    </row>
    <row r="37" spans="1:18" x14ac:dyDescent="0.2">
      <c r="A37" s="10" t="s">
        <v>83</v>
      </c>
      <c r="B37" s="11" t="s">
        <v>15</v>
      </c>
      <c r="C37" s="11" t="s">
        <v>16</v>
      </c>
      <c r="D37" s="11" t="s">
        <v>17</v>
      </c>
      <c r="E37" s="11" t="s">
        <v>18</v>
      </c>
      <c r="F37" s="11" t="s">
        <v>19</v>
      </c>
      <c r="G37" s="11" t="s">
        <v>20</v>
      </c>
      <c r="H37" s="11" t="s">
        <v>21</v>
      </c>
      <c r="I37" s="11" t="s">
        <v>66</v>
      </c>
      <c r="J37" s="11" t="s">
        <v>67</v>
      </c>
      <c r="K37" s="11" t="s">
        <v>68</v>
      </c>
      <c r="L37" s="11" t="s">
        <v>69</v>
      </c>
      <c r="M37" s="11" t="s">
        <v>70</v>
      </c>
      <c r="N37" s="11" t="s">
        <v>71</v>
      </c>
      <c r="O37" s="11" t="s">
        <v>72</v>
      </c>
      <c r="P37" s="11" t="s">
        <v>73</v>
      </c>
      <c r="Q37" s="11" t="s">
        <v>74</v>
      </c>
      <c r="R37" s="11" t="s">
        <v>75</v>
      </c>
    </row>
    <row r="38" spans="1:18" x14ac:dyDescent="0.2">
      <c r="A38" t="s">
        <v>22</v>
      </c>
      <c r="B38">
        <v>0</v>
      </c>
      <c r="C38">
        <f>B41</f>
        <v>900</v>
      </c>
      <c r="D38">
        <f t="shared" ref="D38:R38" si="30">C41</f>
        <v>1500</v>
      </c>
      <c r="E38">
        <f t="shared" si="30"/>
        <v>1800</v>
      </c>
      <c r="F38">
        <f t="shared" si="30"/>
        <v>1800</v>
      </c>
      <c r="G38">
        <f t="shared" si="30"/>
        <v>1800</v>
      </c>
      <c r="H38">
        <f t="shared" si="30"/>
        <v>1800</v>
      </c>
      <c r="I38">
        <f t="shared" si="30"/>
        <v>1800</v>
      </c>
      <c r="J38">
        <f t="shared" si="30"/>
        <v>1800</v>
      </c>
      <c r="K38">
        <f t="shared" si="30"/>
        <v>1800</v>
      </c>
      <c r="L38">
        <f t="shared" si="30"/>
        <v>1800</v>
      </c>
      <c r="M38">
        <f t="shared" si="30"/>
        <v>1800</v>
      </c>
      <c r="N38">
        <f t="shared" si="30"/>
        <v>1800</v>
      </c>
      <c r="O38">
        <f t="shared" si="30"/>
        <v>1800</v>
      </c>
      <c r="P38">
        <f t="shared" si="30"/>
        <v>1800</v>
      </c>
      <c r="Q38">
        <f t="shared" si="30"/>
        <v>1800</v>
      </c>
      <c r="R38">
        <f t="shared" si="30"/>
        <v>1800</v>
      </c>
    </row>
    <row r="39" spans="1:18" x14ac:dyDescent="0.2">
      <c r="A39" t="s">
        <v>23</v>
      </c>
      <c r="B39">
        <v>900</v>
      </c>
      <c r="C39">
        <v>900</v>
      </c>
      <c r="D39">
        <v>900</v>
      </c>
      <c r="E39">
        <v>900</v>
      </c>
      <c r="F39">
        <v>900</v>
      </c>
      <c r="G39">
        <v>900</v>
      </c>
      <c r="H39">
        <v>900</v>
      </c>
      <c r="I39">
        <v>900</v>
      </c>
      <c r="J39">
        <v>900</v>
      </c>
      <c r="K39">
        <v>900</v>
      </c>
      <c r="L39">
        <v>900</v>
      </c>
      <c r="M39">
        <v>900</v>
      </c>
      <c r="N39">
        <v>900</v>
      </c>
      <c r="O39">
        <v>900</v>
      </c>
      <c r="P39">
        <v>900</v>
      </c>
      <c r="Q39">
        <v>900</v>
      </c>
      <c r="R39">
        <v>900</v>
      </c>
    </row>
    <row r="40" spans="1:18" x14ac:dyDescent="0.2">
      <c r="A40" t="s">
        <v>24</v>
      </c>
      <c r="C40">
        <v>-300</v>
      </c>
      <c r="D40">
        <v>-600</v>
      </c>
      <c r="E40">
        <v>-900</v>
      </c>
      <c r="F40">
        <v>-900</v>
      </c>
      <c r="G40">
        <v>-900</v>
      </c>
      <c r="H40">
        <v>-900</v>
      </c>
      <c r="I40">
        <v>-900</v>
      </c>
      <c r="J40">
        <v>-900</v>
      </c>
      <c r="K40">
        <v>-900</v>
      </c>
      <c r="L40">
        <v>-900</v>
      </c>
      <c r="M40">
        <v>-900</v>
      </c>
      <c r="N40">
        <v>-900</v>
      </c>
      <c r="O40">
        <v>-900</v>
      </c>
      <c r="P40">
        <v>-900</v>
      </c>
      <c r="Q40">
        <v>-900</v>
      </c>
      <c r="R40">
        <v>-900</v>
      </c>
    </row>
    <row r="41" spans="1:18" x14ac:dyDescent="0.2">
      <c r="A41" t="s">
        <v>25</v>
      </c>
      <c r="B41">
        <f>SUM(B38:B40)</f>
        <v>900</v>
      </c>
      <c r="C41">
        <f>SUM(C38:C40)</f>
        <v>1500</v>
      </c>
      <c r="D41">
        <f t="shared" ref="D41:R41" si="31">SUM(D38:D40)</f>
        <v>1800</v>
      </c>
      <c r="E41">
        <f t="shared" si="31"/>
        <v>1800</v>
      </c>
      <c r="F41">
        <f t="shared" si="31"/>
        <v>1800</v>
      </c>
      <c r="G41">
        <f t="shared" si="31"/>
        <v>1800</v>
      </c>
      <c r="H41">
        <f t="shared" si="31"/>
        <v>1800</v>
      </c>
      <c r="I41">
        <f t="shared" si="31"/>
        <v>1800</v>
      </c>
      <c r="J41">
        <f t="shared" si="31"/>
        <v>1800</v>
      </c>
      <c r="K41">
        <f t="shared" si="31"/>
        <v>1800</v>
      </c>
      <c r="L41">
        <f t="shared" si="31"/>
        <v>1800</v>
      </c>
      <c r="M41">
        <f t="shared" si="31"/>
        <v>1800</v>
      </c>
      <c r="N41">
        <f t="shared" si="31"/>
        <v>1800</v>
      </c>
      <c r="O41">
        <f t="shared" si="31"/>
        <v>1800</v>
      </c>
      <c r="P41">
        <f t="shared" si="31"/>
        <v>1800</v>
      </c>
      <c r="Q41">
        <f t="shared" si="31"/>
        <v>1800</v>
      </c>
      <c r="R41">
        <f t="shared" si="31"/>
        <v>1800</v>
      </c>
    </row>
    <row r="44" spans="1:18" x14ac:dyDescent="0.2">
      <c r="A44" s="10" t="s">
        <v>84</v>
      </c>
      <c r="B44" s="11" t="s">
        <v>15</v>
      </c>
      <c r="C44" s="11" t="s">
        <v>16</v>
      </c>
      <c r="D44" s="11" t="s">
        <v>17</v>
      </c>
      <c r="E44" s="11" t="s">
        <v>18</v>
      </c>
      <c r="F44" s="11" t="s">
        <v>19</v>
      </c>
      <c r="G44" s="11" t="s">
        <v>20</v>
      </c>
      <c r="H44" s="11" t="s">
        <v>21</v>
      </c>
      <c r="I44" s="11" t="s">
        <v>66</v>
      </c>
      <c r="J44" s="11" t="s">
        <v>67</v>
      </c>
      <c r="K44" s="11" t="s">
        <v>68</v>
      </c>
      <c r="L44" s="11" t="s">
        <v>69</v>
      </c>
      <c r="M44" s="11" t="s">
        <v>70</v>
      </c>
      <c r="N44" s="11" t="s">
        <v>71</v>
      </c>
      <c r="O44" s="11" t="s">
        <v>72</v>
      </c>
      <c r="P44" s="11" t="s">
        <v>73</v>
      </c>
      <c r="Q44" s="11" t="s">
        <v>74</v>
      </c>
      <c r="R44" s="11" t="s">
        <v>75</v>
      </c>
    </row>
    <row r="45" spans="1:18" x14ac:dyDescent="0.2">
      <c r="A45" t="s">
        <v>22</v>
      </c>
      <c r="B45">
        <v>0</v>
      </c>
      <c r="C45">
        <f>B48</f>
        <v>250</v>
      </c>
      <c r="D45">
        <f t="shared" ref="D45:R45" si="32">C48</f>
        <v>1700</v>
      </c>
      <c r="E45">
        <f t="shared" si="32"/>
        <v>2850</v>
      </c>
      <c r="F45">
        <f t="shared" si="32"/>
        <v>3650</v>
      </c>
      <c r="G45">
        <f t="shared" si="32"/>
        <v>3050</v>
      </c>
      <c r="H45">
        <f t="shared" si="32"/>
        <v>3050</v>
      </c>
      <c r="I45">
        <f t="shared" si="32"/>
        <v>3050</v>
      </c>
      <c r="J45">
        <f t="shared" si="32"/>
        <v>3050</v>
      </c>
      <c r="K45">
        <f t="shared" si="32"/>
        <v>3050</v>
      </c>
      <c r="L45">
        <f t="shared" si="32"/>
        <v>3050</v>
      </c>
      <c r="M45">
        <f t="shared" si="32"/>
        <v>3050</v>
      </c>
      <c r="N45">
        <f t="shared" si="32"/>
        <v>3050</v>
      </c>
      <c r="O45">
        <f t="shared" si="32"/>
        <v>3050</v>
      </c>
      <c r="P45">
        <f t="shared" si="32"/>
        <v>3050</v>
      </c>
      <c r="Q45">
        <f t="shared" si="32"/>
        <v>3050</v>
      </c>
      <c r="R45">
        <f t="shared" si="32"/>
        <v>3050</v>
      </c>
    </row>
    <row r="46" spans="1:18" x14ac:dyDescent="0.2">
      <c r="A46" t="s">
        <v>29</v>
      </c>
      <c r="B46">
        <v>250</v>
      </c>
      <c r="C46">
        <v>1450</v>
      </c>
      <c r="D46">
        <v>1150</v>
      </c>
      <c r="E46">
        <v>800</v>
      </c>
    </row>
    <row r="47" spans="1:18" x14ac:dyDescent="0.2">
      <c r="A47" t="s">
        <v>30</v>
      </c>
      <c r="F47">
        <v>-600</v>
      </c>
    </row>
    <row r="48" spans="1:18" x14ac:dyDescent="0.2">
      <c r="A48" s="13" t="s">
        <v>25</v>
      </c>
      <c r="B48" s="13">
        <f>SUM(B45:B47)</f>
        <v>250</v>
      </c>
      <c r="C48" s="13">
        <f t="shared" ref="C48:R48" si="33">SUM(C45:C47)</f>
        <v>1700</v>
      </c>
      <c r="D48" s="13">
        <f t="shared" si="33"/>
        <v>2850</v>
      </c>
      <c r="E48" s="13">
        <f t="shared" si="33"/>
        <v>3650</v>
      </c>
      <c r="F48" s="13">
        <f t="shared" si="33"/>
        <v>3050</v>
      </c>
      <c r="G48" s="13">
        <f t="shared" si="33"/>
        <v>3050</v>
      </c>
      <c r="H48" s="13">
        <f t="shared" si="33"/>
        <v>3050</v>
      </c>
      <c r="I48" s="13">
        <f t="shared" si="33"/>
        <v>3050</v>
      </c>
      <c r="J48" s="13">
        <f t="shared" si="33"/>
        <v>3050</v>
      </c>
      <c r="K48" s="13">
        <f t="shared" si="33"/>
        <v>3050</v>
      </c>
      <c r="L48" s="13">
        <f t="shared" si="33"/>
        <v>3050</v>
      </c>
      <c r="M48" s="13">
        <f t="shared" si="33"/>
        <v>3050</v>
      </c>
      <c r="N48" s="13">
        <f t="shared" si="33"/>
        <v>3050</v>
      </c>
      <c r="O48" s="13">
        <f t="shared" si="33"/>
        <v>3050</v>
      </c>
      <c r="P48" s="13">
        <f t="shared" si="33"/>
        <v>3050</v>
      </c>
      <c r="Q48" s="13">
        <f t="shared" si="33"/>
        <v>3050</v>
      </c>
      <c r="R48" s="13">
        <f t="shared" si="33"/>
        <v>3050</v>
      </c>
    </row>
    <row r="50" spans="1:18" ht="15" thickBot="1" x14ac:dyDescent="0.25">
      <c r="A50" s="18" t="s">
        <v>4</v>
      </c>
      <c r="B50" s="18"/>
      <c r="C50" s="18">
        <f>C65*B48</f>
        <v>12.5</v>
      </c>
      <c r="D50" s="18">
        <f t="shared" ref="D50:R50" si="34">D65*C48</f>
        <v>85</v>
      </c>
      <c r="E50" s="18">
        <f t="shared" si="34"/>
        <v>142.5</v>
      </c>
      <c r="F50" s="18">
        <f t="shared" si="34"/>
        <v>182.5</v>
      </c>
      <c r="G50" s="18">
        <f t="shared" si="34"/>
        <v>152.5</v>
      </c>
      <c r="H50" s="18">
        <f t="shared" si="34"/>
        <v>152.5</v>
      </c>
      <c r="I50" s="18">
        <f t="shared" si="34"/>
        <v>152.5</v>
      </c>
      <c r="J50" s="18">
        <f t="shared" si="34"/>
        <v>152.5</v>
      </c>
      <c r="K50" s="18">
        <f t="shared" si="34"/>
        <v>152.5</v>
      </c>
      <c r="L50" s="18">
        <f t="shared" si="34"/>
        <v>152.5</v>
      </c>
      <c r="M50" s="18">
        <f t="shared" si="34"/>
        <v>152.5</v>
      </c>
      <c r="N50" s="18">
        <f t="shared" si="34"/>
        <v>152.5</v>
      </c>
      <c r="O50" s="18">
        <f t="shared" si="34"/>
        <v>152.5</v>
      </c>
      <c r="P50" s="18">
        <f t="shared" si="34"/>
        <v>152.5</v>
      </c>
      <c r="Q50" s="18">
        <f t="shared" si="34"/>
        <v>152.5</v>
      </c>
      <c r="R50" s="18">
        <f t="shared" si="34"/>
        <v>152.5</v>
      </c>
    </row>
    <row r="53" spans="1:18" x14ac:dyDescent="0.2">
      <c r="A53" s="10" t="s">
        <v>93</v>
      </c>
      <c r="B53" s="11" t="s">
        <v>15</v>
      </c>
      <c r="C53" s="11" t="s">
        <v>16</v>
      </c>
      <c r="D53" s="11" t="s">
        <v>17</v>
      </c>
      <c r="E53" s="11" t="s">
        <v>18</v>
      </c>
      <c r="F53" s="11" t="s">
        <v>19</v>
      </c>
      <c r="G53" s="11" t="s">
        <v>20</v>
      </c>
      <c r="H53" s="11" t="s">
        <v>21</v>
      </c>
      <c r="I53" s="11" t="s">
        <v>66</v>
      </c>
      <c r="J53" s="11" t="s">
        <v>67</v>
      </c>
      <c r="K53" s="11" t="s">
        <v>68</v>
      </c>
      <c r="L53" s="11" t="s">
        <v>69</v>
      </c>
      <c r="M53" s="11" t="s">
        <v>70</v>
      </c>
      <c r="N53" s="11" t="s">
        <v>71</v>
      </c>
      <c r="O53" s="11" t="s">
        <v>72</v>
      </c>
      <c r="P53" s="11" t="s">
        <v>73</v>
      </c>
      <c r="Q53" s="11" t="s">
        <v>74</v>
      </c>
      <c r="R53" s="11" t="s">
        <v>75</v>
      </c>
    </row>
    <row r="54" spans="1:18" x14ac:dyDescent="0.2">
      <c r="A54" t="s">
        <v>9</v>
      </c>
      <c r="B54">
        <f t="shared" ref="B54:R54" si="35">B16</f>
        <v>0</v>
      </c>
      <c r="C54">
        <f t="shared" si="35"/>
        <v>252</v>
      </c>
      <c r="D54">
        <f t="shared" si="35"/>
        <v>582</v>
      </c>
      <c r="E54">
        <f t="shared" si="35"/>
        <v>852</v>
      </c>
      <c r="F54">
        <f t="shared" si="35"/>
        <v>918</v>
      </c>
      <c r="G54">
        <f t="shared" si="35"/>
        <v>929.4</v>
      </c>
      <c r="H54">
        <f t="shared" si="35"/>
        <v>936</v>
      </c>
      <c r="I54">
        <f t="shared" si="35"/>
        <v>936</v>
      </c>
      <c r="J54">
        <f t="shared" si="35"/>
        <v>936</v>
      </c>
      <c r="K54">
        <f t="shared" si="35"/>
        <v>936</v>
      </c>
      <c r="L54">
        <f t="shared" si="35"/>
        <v>936</v>
      </c>
      <c r="M54">
        <f t="shared" si="35"/>
        <v>936</v>
      </c>
      <c r="N54">
        <f t="shared" si="35"/>
        <v>936</v>
      </c>
      <c r="O54">
        <f t="shared" si="35"/>
        <v>936</v>
      </c>
      <c r="P54">
        <f t="shared" si="35"/>
        <v>936</v>
      </c>
      <c r="Q54">
        <f t="shared" si="35"/>
        <v>936</v>
      </c>
      <c r="R54">
        <f t="shared" si="35"/>
        <v>936</v>
      </c>
    </row>
    <row r="55" spans="1:18" x14ac:dyDescent="0.2">
      <c r="A55" t="s">
        <v>13</v>
      </c>
      <c r="B55">
        <f t="shared" ref="B55:R55" si="36">B22</f>
        <v>0</v>
      </c>
      <c r="C55">
        <f t="shared" si="36"/>
        <v>247.5</v>
      </c>
      <c r="D55">
        <f t="shared" si="36"/>
        <v>450</v>
      </c>
      <c r="E55">
        <f t="shared" si="36"/>
        <v>621</v>
      </c>
      <c r="F55">
        <f t="shared" si="36"/>
        <v>540</v>
      </c>
      <c r="G55">
        <f t="shared" si="36"/>
        <v>522</v>
      </c>
      <c r="H55">
        <f t="shared" si="36"/>
        <v>517.5</v>
      </c>
      <c r="I55">
        <f t="shared" si="36"/>
        <v>517.5</v>
      </c>
      <c r="J55">
        <f t="shared" si="36"/>
        <v>517.5</v>
      </c>
      <c r="K55">
        <f t="shared" si="36"/>
        <v>517.5</v>
      </c>
      <c r="L55">
        <f t="shared" si="36"/>
        <v>517.5</v>
      </c>
      <c r="M55">
        <f t="shared" si="36"/>
        <v>517.5</v>
      </c>
      <c r="N55">
        <f t="shared" si="36"/>
        <v>517.5</v>
      </c>
      <c r="O55">
        <f t="shared" si="36"/>
        <v>517.5</v>
      </c>
      <c r="P55">
        <f t="shared" si="36"/>
        <v>517.5</v>
      </c>
      <c r="Q55">
        <f t="shared" si="36"/>
        <v>517.5</v>
      </c>
      <c r="R55">
        <f t="shared" si="36"/>
        <v>517.5</v>
      </c>
    </row>
    <row r="56" spans="1:18" x14ac:dyDescent="0.2">
      <c r="A56" s="13" t="s">
        <v>14</v>
      </c>
      <c r="B56" s="13">
        <f>B54-B55</f>
        <v>0</v>
      </c>
      <c r="C56" s="13">
        <f t="shared" ref="C56:R56" si="37">C54-C55</f>
        <v>4.5</v>
      </c>
      <c r="D56" s="13">
        <f t="shared" si="37"/>
        <v>132</v>
      </c>
      <c r="E56" s="13">
        <f t="shared" si="37"/>
        <v>231</v>
      </c>
      <c r="F56" s="13">
        <f t="shared" si="37"/>
        <v>378</v>
      </c>
      <c r="G56" s="13">
        <f t="shared" si="37"/>
        <v>407.4</v>
      </c>
      <c r="H56" s="13">
        <f t="shared" si="37"/>
        <v>418.5</v>
      </c>
      <c r="I56" s="13">
        <f t="shared" si="37"/>
        <v>418.5</v>
      </c>
      <c r="J56" s="13">
        <f t="shared" si="37"/>
        <v>418.5</v>
      </c>
      <c r="K56" s="13">
        <f t="shared" si="37"/>
        <v>418.5</v>
      </c>
      <c r="L56" s="13">
        <f t="shared" si="37"/>
        <v>418.5</v>
      </c>
      <c r="M56" s="13">
        <f t="shared" si="37"/>
        <v>418.5</v>
      </c>
      <c r="N56" s="13">
        <f t="shared" si="37"/>
        <v>418.5</v>
      </c>
      <c r="O56" s="13">
        <f t="shared" si="37"/>
        <v>418.5</v>
      </c>
      <c r="P56" s="13">
        <f t="shared" si="37"/>
        <v>418.5</v>
      </c>
      <c r="Q56" s="13">
        <f t="shared" si="37"/>
        <v>418.5</v>
      </c>
      <c r="R56" s="13">
        <f t="shared" si="37"/>
        <v>418.5</v>
      </c>
    </row>
    <row r="57" spans="1:18" ht="15" thickBot="1" x14ac:dyDescent="0.25">
      <c r="A57" s="18" t="s">
        <v>28</v>
      </c>
      <c r="B57" s="18"/>
      <c r="C57" s="18">
        <f>C56-B56</f>
        <v>4.5</v>
      </c>
      <c r="D57" s="18">
        <f t="shared" ref="D57:R57" si="38">D56-C56</f>
        <v>127.5</v>
      </c>
      <c r="E57" s="18">
        <f t="shared" si="38"/>
        <v>99</v>
      </c>
      <c r="F57" s="18">
        <f t="shared" si="38"/>
        <v>147</v>
      </c>
      <c r="G57" s="18">
        <f t="shared" si="38"/>
        <v>29.399999999999977</v>
      </c>
      <c r="H57" s="18">
        <f t="shared" si="38"/>
        <v>11.100000000000023</v>
      </c>
      <c r="I57" s="18">
        <f t="shared" si="38"/>
        <v>0</v>
      </c>
      <c r="J57" s="18">
        <f t="shared" si="38"/>
        <v>0</v>
      </c>
      <c r="K57" s="18">
        <f t="shared" si="38"/>
        <v>0</v>
      </c>
      <c r="L57" s="18">
        <f t="shared" si="38"/>
        <v>0</v>
      </c>
      <c r="M57" s="18">
        <f t="shared" si="38"/>
        <v>0</v>
      </c>
      <c r="N57" s="18">
        <f t="shared" si="38"/>
        <v>0</v>
      </c>
      <c r="O57" s="18">
        <f t="shared" si="38"/>
        <v>0</v>
      </c>
      <c r="P57" s="18">
        <f t="shared" si="38"/>
        <v>0</v>
      </c>
      <c r="Q57" s="18">
        <f t="shared" si="38"/>
        <v>0</v>
      </c>
      <c r="R57" s="18">
        <f t="shared" si="38"/>
        <v>0</v>
      </c>
    </row>
    <row r="58" spans="1:18" ht="13.5" customHeight="1" x14ac:dyDescent="0.2"/>
    <row r="59" spans="1:18" ht="13.5" customHeight="1" x14ac:dyDescent="0.2"/>
    <row r="60" spans="1:18" ht="13.5" customHeight="1" x14ac:dyDescent="0.2">
      <c r="A60" s="10" t="s">
        <v>94</v>
      </c>
      <c r="B60" s="11" t="s">
        <v>15</v>
      </c>
      <c r="C60" s="11" t="s">
        <v>16</v>
      </c>
      <c r="D60" s="11" t="s">
        <v>17</v>
      </c>
      <c r="E60" s="11" t="s">
        <v>18</v>
      </c>
      <c r="F60" s="11" t="s">
        <v>19</v>
      </c>
      <c r="G60" s="11" t="s">
        <v>20</v>
      </c>
      <c r="H60" s="11" t="s">
        <v>21</v>
      </c>
      <c r="I60" s="11" t="s">
        <v>66</v>
      </c>
      <c r="J60" s="11" t="s">
        <v>67</v>
      </c>
      <c r="K60" s="11" t="s">
        <v>68</v>
      </c>
      <c r="L60" s="11" t="s">
        <v>69</v>
      </c>
      <c r="M60" s="11" t="s">
        <v>70</v>
      </c>
      <c r="N60" s="11" t="s">
        <v>71</v>
      </c>
      <c r="O60" s="11" t="s">
        <v>72</v>
      </c>
      <c r="P60" s="11" t="s">
        <v>73</v>
      </c>
      <c r="Q60" s="11" t="s">
        <v>74</v>
      </c>
      <c r="R60" s="11" t="s">
        <v>75</v>
      </c>
    </row>
    <row r="61" spans="1:18" x14ac:dyDescent="0.2">
      <c r="A61" t="s">
        <v>26</v>
      </c>
      <c r="C61" s="1">
        <f t="shared" ref="C61:R61" si="39">(C4+C5)/C4</f>
        <v>-0.30952380952380953</v>
      </c>
      <c r="D61" s="1">
        <f t="shared" si="39"/>
        <v>-3.0927835051546393E-2</v>
      </c>
      <c r="E61" s="1">
        <f t="shared" si="39"/>
        <v>2.8169014084507043E-2</v>
      </c>
      <c r="F61" s="1">
        <f t="shared" si="39"/>
        <v>0.21568627450980393</v>
      </c>
      <c r="G61" s="1">
        <f t="shared" si="39"/>
        <v>0.25112976113621693</v>
      </c>
      <c r="H61" s="1">
        <f t="shared" si="39"/>
        <v>0.26282051282051283</v>
      </c>
      <c r="I61" s="1">
        <f t="shared" si="39"/>
        <v>0.26282051282051283</v>
      </c>
      <c r="J61" s="1">
        <f t="shared" si="39"/>
        <v>0.26282051282051283</v>
      </c>
      <c r="K61" s="1">
        <f t="shared" si="39"/>
        <v>0.26282051282051283</v>
      </c>
      <c r="L61" s="1">
        <f t="shared" si="39"/>
        <v>0.26282051282051283</v>
      </c>
      <c r="M61" s="1">
        <f t="shared" si="39"/>
        <v>0.26282051282051283</v>
      </c>
      <c r="N61" s="1">
        <f t="shared" si="39"/>
        <v>0.26282051282051283</v>
      </c>
      <c r="O61" s="1">
        <f t="shared" si="39"/>
        <v>0.26282051282051283</v>
      </c>
      <c r="P61" s="1">
        <f t="shared" si="39"/>
        <v>0.26282051282051283</v>
      </c>
      <c r="Q61" s="1">
        <f t="shared" si="39"/>
        <v>0.26282051282051283</v>
      </c>
      <c r="R61" s="1">
        <f t="shared" si="39"/>
        <v>0.26282051282051283</v>
      </c>
    </row>
    <row r="62" spans="1:18" x14ac:dyDescent="0.2">
      <c r="A62" t="s">
        <v>9</v>
      </c>
      <c r="C62" s="1">
        <v>0.12</v>
      </c>
      <c r="D62" s="1">
        <v>0.12</v>
      </c>
      <c r="E62" s="1">
        <v>0.12</v>
      </c>
      <c r="F62" s="1">
        <v>0.12</v>
      </c>
      <c r="G62" s="1">
        <v>0.12</v>
      </c>
      <c r="H62" s="1">
        <v>0.12</v>
      </c>
      <c r="I62" s="1">
        <v>0.12</v>
      </c>
      <c r="J62" s="1">
        <v>0.12</v>
      </c>
      <c r="K62" s="1">
        <v>0.12</v>
      </c>
      <c r="L62" s="1">
        <v>0.12</v>
      </c>
      <c r="M62" s="1">
        <v>0.12</v>
      </c>
      <c r="N62" s="1">
        <v>0.12</v>
      </c>
      <c r="O62" s="1">
        <v>0.12</v>
      </c>
      <c r="P62" s="1">
        <v>0.12</v>
      </c>
      <c r="Q62" s="1">
        <v>0.12</v>
      </c>
      <c r="R62" s="1">
        <v>0.12</v>
      </c>
    </row>
    <row r="63" spans="1:18" x14ac:dyDescent="0.2">
      <c r="A63" t="s">
        <v>27</v>
      </c>
      <c r="C63" s="1">
        <v>0.09</v>
      </c>
      <c r="D63" s="1">
        <v>0.09</v>
      </c>
      <c r="E63" s="1">
        <v>0.09</v>
      </c>
      <c r="F63" s="1">
        <v>0.09</v>
      </c>
      <c r="G63" s="1">
        <v>0.09</v>
      </c>
      <c r="H63" s="1">
        <v>0.09</v>
      </c>
      <c r="I63" s="1">
        <v>0.09</v>
      </c>
      <c r="J63" s="1">
        <v>0.09</v>
      </c>
      <c r="K63" s="1">
        <v>0.09</v>
      </c>
      <c r="L63" s="1">
        <v>0.09</v>
      </c>
      <c r="M63" s="1">
        <v>0.09</v>
      </c>
      <c r="N63" s="1">
        <v>0.09</v>
      </c>
      <c r="O63" s="1">
        <v>0.09</v>
      </c>
      <c r="P63" s="1">
        <v>0.09</v>
      </c>
      <c r="Q63" s="1">
        <v>0.09</v>
      </c>
      <c r="R63" s="1">
        <v>0.09</v>
      </c>
    </row>
    <row r="64" spans="1:18" x14ac:dyDescent="0.2">
      <c r="A64" t="s">
        <v>6</v>
      </c>
      <c r="C64" s="1">
        <v>0.2</v>
      </c>
      <c r="D64" s="1">
        <v>0.2</v>
      </c>
      <c r="E64" s="1">
        <v>0.2</v>
      </c>
      <c r="F64" s="1">
        <v>0.2</v>
      </c>
      <c r="G64" s="1">
        <v>0.2</v>
      </c>
      <c r="H64" s="1">
        <v>0.2</v>
      </c>
      <c r="I64" s="1">
        <v>0.2</v>
      </c>
      <c r="J64" s="1">
        <v>0.2</v>
      </c>
      <c r="K64" s="1">
        <v>0.2</v>
      </c>
      <c r="L64" s="1">
        <v>0.2</v>
      </c>
      <c r="M64" s="1">
        <v>0.2</v>
      </c>
      <c r="N64" s="1">
        <v>0.2</v>
      </c>
      <c r="O64" s="1">
        <v>0.2</v>
      </c>
      <c r="P64" s="1">
        <v>0.2</v>
      </c>
      <c r="Q64" s="1">
        <v>0.2</v>
      </c>
      <c r="R64" s="1">
        <v>0.2</v>
      </c>
    </row>
    <row r="65" spans="1:18" ht="15" thickBot="1" x14ac:dyDescent="0.25">
      <c r="A65" s="18" t="s">
        <v>4</v>
      </c>
      <c r="B65" s="18"/>
      <c r="C65" s="20">
        <v>0.05</v>
      </c>
      <c r="D65" s="20">
        <v>0.05</v>
      </c>
      <c r="E65" s="20">
        <v>0.05</v>
      </c>
      <c r="F65" s="20">
        <v>0.05</v>
      </c>
      <c r="G65" s="20">
        <v>0.05</v>
      </c>
      <c r="H65" s="20">
        <v>0.05</v>
      </c>
      <c r="I65" s="20">
        <v>0.05</v>
      </c>
      <c r="J65" s="20">
        <v>0.05</v>
      </c>
      <c r="K65" s="20">
        <v>0.05</v>
      </c>
      <c r="L65" s="20">
        <v>0.05</v>
      </c>
      <c r="M65" s="20">
        <v>0.05</v>
      </c>
      <c r="N65" s="20">
        <v>0.05</v>
      </c>
      <c r="O65" s="20">
        <v>0.05</v>
      </c>
      <c r="P65" s="20">
        <v>0.05</v>
      </c>
      <c r="Q65" s="20">
        <v>0.05</v>
      </c>
      <c r="R65" s="20">
        <v>0.05</v>
      </c>
    </row>
    <row r="68" spans="1:18" x14ac:dyDescent="0.2">
      <c r="A68" s="10" t="s">
        <v>32</v>
      </c>
      <c r="B68" s="11" t="s">
        <v>15</v>
      </c>
      <c r="C68" s="11" t="s">
        <v>16</v>
      </c>
      <c r="D68" s="11" t="s">
        <v>17</v>
      </c>
      <c r="E68" s="11" t="s">
        <v>18</v>
      </c>
      <c r="F68" s="11" t="s">
        <v>19</v>
      </c>
      <c r="G68" s="11" t="s">
        <v>20</v>
      </c>
      <c r="H68" s="11" t="s">
        <v>21</v>
      </c>
      <c r="I68" s="11" t="s">
        <v>102</v>
      </c>
      <c r="J68" s="11" t="s">
        <v>67</v>
      </c>
      <c r="K68" s="11" t="s">
        <v>68</v>
      </c>
      <c r="L68" s="11" t="s">
        <v>69</v>
      </c>
      <c r="M68" s="11" t="s">
        <v>70</v>
      </c>
      <c r="N68" s="11" t="s">
        <v>71</v>
      </c>
      <c r="O68" s="11" t="s">
        <v>72</v>
      </c>
      <c r="P68" s="11" t="s">
        <v>73</v>
      </c>
      <c r="Q68" s="11" t="s">
        <v>74</v>
      </c>
      <c r="R68" s="11" t="s">
        <v>75</v>
      </c>
    </row>
    <row r="69" spans="1:18" x14ac:dyDescent="0.2">
      <c r="A69" t="str">
        <f>A27</f>
        <v>WvRB</v>
      </c>
      <c r="B69">
        <f t="shared" ref="B69:R69" si="40">B9</f>
        <v>0</v>
      </c>
      <c r="C69" s="23">
        <f t="shared" si="40"/>
        <v>-962.5</v>
      </c>
      <c r="D69" s="23">
        <f t="shared" si="40"/>
        <v>-835</v>
      </c>
      <c r="E69" s="23">
        <f t="shared" si="40"/>
        <v>-842.5</v>
      </c>
      <c r="F69" s="23">
        <f t="shared" si="40"/>
        <v>567.5</v>
      </c>
      <c r="G69" s="23">
        <f t="shared" si="40"/>
        <v>892.5</v>
      </c>
      <c r="H69" s="23">
        <f t="shared" si="40"/>
        <v>997.5</v>
      </c>
      <c r="I69" s="23">
        <f t="shared" si="40"/>
        <v>997.5</v>
      </c>
      <c r="J69" s="23">
        <f t="shared" si="40"/>
        <v>997.5</v>
      </c>
      <c r="K69" s="23">
        <f t="shared" si="40"/>
        <v>997.5</v>
      </c>
      <c r="L69" s="23">
        <f t="shared" si="40"/>
        <v>997.5</v>
      </c>
      <c r="M69" s="23">
        <f t="shared" si="40"/>
        <v>997.5</v>
      </c>
      <c r="N69" s="23">
        <f t="shared" si="40"/>
        <v>997.5</v>
      </c>
      <c r="O69" s="23">
        <f t="shared" si="40"/>
        <v>997.5</v>
      </c>
      <c r="P69" s="23">
        <f t="shared" si="40"/>
        <v>997.5</v>
      </c>
      <c r="Q69" s="23">
        <f t="shared" si="40"/>
        <v>997.5</v>
      </c>
      <c r="R69" s="23">
        <f t="shared" si="40"/>
        <v>997.5</v>
      </c>
    </row>
    <row r="70" spans="1:18" x14ac:dyDescent="0.2">
      <c r="A70" t="s">
        <v>33</v>
      </c>
      <c r="C70" s="23">
        <f>C69+B69</f>
        <v>-962.5</v>
      </c>
      <c r="D70" s="23">
        <f>C70+D69</f>
        <v>-1797.5</v>
      </c>
      <c r="E70" s="23">
        <f t="shared" ref="E70:R70" si="41">D70+E69</f>
        <v>-2640</v>
      </c>
      <c r="F70" s="23">
        <f t="shared" si="41"/>
        <v>-2072.5</v>
      </c>
      <c r="G70" s="23">
        <f t="shared" si="41"/>
        <v>-1180</v>
      </c>
      <c r="H70" s="23">
        <f t="shared" si="41"/>
        <v>-182.5</v>
      </c>
      <c r="I70" s="23">
        <f t="shared" si="41"/>
        <v>815</v>
      </c>
      <c r="J70" s="23">
        <f t="shared" si="41"/>
        <v>1812.5</v>
      </c>
      <c r="K70" s="23">
        <f t="shared" si="41"/>
        <v>2810</v>
      </c>
      <c r="L70" s="23">
        <f t="shared" si="41"/>
        <v>3807.5</v>
      </c>
      <c r="M70" s="23">
        <f t="shared" si="41"/>
        <v>4805</v>
      </c>
      <c r="N70" s="23">
        <f t="shared" si="41"/>
        <v>5802.5</v>
      </c>
      <c r="O70" s="23">
        <f t="shared" si="41"/>
        <v>6800</v>
      </c>
      <c r="P70" s="23">
        <f t="shared" si="41"/>
        <v>7797.5</v>
      </c>
      <c r="Q70" s="23">
        <f t="shared" si="41"/>
        <v>8795</v>
      </c>
      <c r="R70" s="23">
        <f t="shared" si="41"/>
        <v>9792.5</v>
      </c>
    </row>
    <row r="71" spans="1:18" x14ac:dyDescent="0.2">
      <c r="A71" t="s">
        <v>101</v>
      </c>
      <c r="C71" s="23"/>
      <c r="D71" s="23"/>
      <c r="E71" s="23"/>
      <c r="F71" s="23"/>
      <c r="G71" s="23"/>
      <c r="H71" s="23"/>
      <c r="I71" s="23">
        <v>-15</v>
      </c>
      <c r="J71" s="23"/>
      <c r="K71" s="23"/>
      <c r="L71" s="23"/>
      <c r="M71" s="23"/>
      <c r="N71" s="23"/>
      <c r="O71" s="23"/>
      <c r="P71" s="23"/>
      <c r="Q71" s="23"/>
      <c r="R71" s="23"/>
    </row>
    <row r="72" spans="1:18" x14ac:dyDescent="0.2">
      <c r="A72" s="13" t="s">
        <v>37</v>
      </c>
      <c r="B72" s="13"/>
      <c r="C72" s="24">
        <f t="shared" ref="C72:G72" si="42">IF(C70&lt;0,0,C64*MIN(C70,C69))</f>
        <v>0</v>
      </c>
      <c r="D72" s="24">
        <f t="shared" si="42"/>
        <v>0</v>
      </c>
      <c r="E72" s="24">
        <f t="shared" si="42"/>
        <v>0</v>
      </c>
      <c r="F72" s="24">
        <f t="shared" si="42"/>
        <v>0</v>
      </c>
      <c r="G72" s="24">
        <f t="shared" si="42"/>
        <v>0</v>
      </c>
      <c r="H72" s="24">
        <f>IF(H70&lt;0,0,H64*MIN(H70,H69))</f>
        <v>0</v>
      </c>
      <c r="I72" s="24">
        <f>IF(I70&lt;0,0,I64*MIN(I70,I69))+I71</f>
        <v>148</v>
      </c>
      <c r="J72" s="24">
        <f t="shared" ref="J72:R72" si="43">IF(J70&lt;0,0,J64*MIN(J70,J69))</f>
        <v>199.5</v>
      </c>
      <c r="K72" s="24">
        <f t="shared" si="43"/>
        <v>199.5</v>
      </c>
      <c r="L72" s="24">
        <f t="shared" si="43"/>
        <v>199.5</v>
      </c>
      <c r="M72" s="24">
        <f t="shared" si="43"/>
        <v>199.5</v>
      </c>
      <c r="N72" s="24">
        <f t="shared" si="43"/>
        <v>199.5</v>
      </c>
      <c r="O72" s="24">
        <f t="shared" si="43"/>
        <v>199.5</v>
      </c>
      <c r="P72" s="24">
        <f t="shared" si="43"/>
        <v>199.5</v>
      </c>
      <c r="Q72" s="24">
        <f t="shared" si="43"/>
        <v>199.5</v>
      </c>
      <c r="R72" s="24">
        <f t="shared" si="43"/>
        <v>199.5</v>
      </c>
    </row>
    <row r="73" spans="1:18" x14ac:dyDescent="0.2">
      <c r="A73" t="s">
        <v>36</v>
      </c>
      <c r="I73">
        <v>148</v>
      </c>
      <c r="J73">
        <v>199.5</v>
      </c>
      <c r="K73">
        <v>199.5</v>
      </c>
    </row>
    <row r="74" spans="1:18" x14ac:dyDescent="0.2">
      <c r="A74" t="s">
        <v>79</v>
      </c>
      <c r="C74">
        <f>C72/C69</f>
        <v>0</v>
      </c>
      <c r="D74">
        <f t="shared" ref="D74:R74" si="44">D72/D69</f>
        <v>0</v>
      </c>
      <c r="E74">
        <f t="shared" si="44"/>
        <v>0</v>
      </c>
      <c r="F74">
        <f t="shared" si="44"/>
        <v>0</v>
      </c>
      <c r="G74">
        <f t="shared" si="44"/>
        <v>0</v>
      </c>
      <c r="H74">
        <f t="shared" si="44"/>
        <v>0</v>
      </c>
      <c r="I74">
        <f t="shared" si="44"/>
        <v>0.14837092731829574</v>
      </c>
      <c r="J74">
        <f t="shared" si="44"/>
        <v>0.2</v>
      </c>
      <c r="K74">
        <f t="shared" si="44"/>
        <v>0.2</v>
      </c>
      <c r="L74">
        <f t="shared" si="44"/>
        <v>0.2</v>
      </c>
      <c r="M74">
        <f t="shared" si="44"/>
        <v>0.2</v>
      </c>
      <c r="N74">
        <f t="shared" si="44"/>
        <v>0.2</v>
      </c>
      <c r="O74">
        <f t="shared" si="44"/>
        <v>0.2</v>
      </c>
      <c r="P74">
        <f t="shared" si="44"/>
        <v>0.2</v>
      </c>
      <c r="Q74">
        <f t="shared" si="44"/>
        <v>0.2</v>
      </c>
      <c r="R74">
        <f t="shared" si="44"/>
        <v>0.2</v>
      </c>
    </row>
    <row r="76" spans="1:18" x14ac:dyDescent="0.2">
      <c r="A76" t="s">
        <v>3</v>
      </c>
      <c r="B76">
        <f t="shared" ref="B76:R76" si="45">B7</f>
        <v>0</v>
      </c>
      <c r="C76" s="23">
        <f t="shared" si="45"/>
        <v>-950</v>
      </c>
      <c r="D76" s="23">
        <f t="shared" si="45"/>
        <v>-750</v>
      </c>
      <c r="E76" s="23">
        <f t="shared" si="45"/>
        <v>-700</v>
      </c>
      <c r="F76" s="23">
        <f t="shared" si="45"/>
        <v>750</v>
      </c>
      <c r="G76" s="23">
        <f t="shared" si="45"/>
        <v>1045</v>
      </c>
      <c r="H76" s="23">
        <f t="shared" si="45"/>
        <v>1150</v>
      </c>
      <c r="I76" s="23">
        <f t="shared" si="45"/>
        <v>1150</v>
      </c>
      <c r="J76" s="23">
        <f t="shared" si="45"/>
        <v>1150</v>
      </c>
      <c r="K76" s="23">
        <f t="shared" si="45"/>
        <v>1150</v>
      </c>
      <c r="L76" s="23">
        <f t="shared" si="45"/>
        <v>1150</v>
      </c>
      <c r="M76" s="23">
        <f t="shared" si="45"/>
        <v>1150</v>
      </c>
      <c r="N76" s="23">
        <f t="shared" si="45"/>
        <v>1150</v>
      </c>
      <c r="O76" s="23">
        <f t="shared" si="45"/>
        <v>1150</v>
      </c>
      <c r="P76" s="23">
        <f t="shared" si="45"/>
        <v>1150</v>
      </c>
      <c r="Q76" s="23">
        <f t="shared" si="45"/>
        <v>1150</v>
      </c>
      <c r="R76" s="23">
        <f t="shared" si="45"/>
        <v>1150</v>
      </c>
    </row>
    <row r="77" spans="1:18" x14ac:dyDescent="0.2">
      <c r="A77" t="s">
        <v>33</v>
      </c>
      <c r="C77" s="23">
        <f>C76+B76</f>
        <v>-950</v>
      </c>
      <c r="D77" s="23">
        <f>C77+D76</f>
        <v>-1700</v>
      </c>
      <c r="E77" s="23">
        <f t="shared" ref="E77:R77" si="46">D77+E76</f>
        <v>-2400</v>
      </c>
      <c r="F77" s="23">
        <f t="shared" si="46"/>
        <v>-1650</v>
      </c>
      <c r="G77" s="23">
        <f t="shared" si="46"/>
        <v>-605</v>
      </c>
      <c r="H77" s="23">
        <f t="shared" si="46"/>
        <v>545</v>
      </c>
      <c r="I77" s="23">
        <f t="shared" si="46"/>
        <v>1695</v>
      </c>
      <c r="J77" s="23">
        <f t="shared" si="46"/>
        <v>2845</v>
      </c>
      <c r="K77" s="23">
        <f t="shared" si="46"/>
        <v>3995</v>
      </c>
      <c r="L77" s="23">
        <f t="shared" si="46"/>
        <v>5145</v>
      </c>
      <c r="M77" s="23">
        <f t="shared" si="46"/>
        <v>6295</v>
      </c>
      <c r="N77" s="23">
        <f t="shared" si="46"/>
        <v>7445</v>
      </c>
      <c r="O77" s="23">
        <f t="shared" si="46"/>
        <v>8595</v>
      </c>
      <c r="P77" s="23">
        <f t="shared" si="46"/>
        <v>9745</v>
      </c>
      <c r="Q77" s="23">
        <f t="shared" si="46"/>
        <v>10895</v>
      </c>
      <c r="R77" s="23">
        <f t="shared" si="46"/>
        <v>12045</v>
      </c>
    </row>
    <row r="78" spans="1:18" x14ac:dyDescent="0.2">
      <c r="A78" s="13" t="s">
        <v>34</v>
      </c>
      <c r="B78" s="13"/>
      <c r="C78" s="24">
        <f>IF(C77&lt;0,0,C64*MIN(C77,C76))</f>
        <v>0</v>
      </c>
      <c r="D78" s="24">
        <f t="shared" ref="D78:R78" si="47">IF(D77&lt;0,0,D64*MIN(D77,D76))</f>
        <v>0</v>
      </c>
      <c r="E78" s="24">
        <f t="shared" si="47"/>
        <v>0</v>
      </c>
      <c r="F78" s="24">
        <f t="shared" si="47"/>
        <v>0</v>
      </c>
      <c r="G78" s="24">
        <f t="shared" si="47"/>
        <v>0</v>
      </c>
      <c r="H78" s="24">
        <f t="shared" si="47"/>
        <v>109</v>
      </c>
      <c r="I78" s="24">
        <f t="shared" si="47"/>
        <v>230</v>
      </c>
      <c r="J78" s="24">
        <f t="shared" si="47"/>
        <v>230</v>
      </c>
      <c r="K78" s="24">
        <f t="shared" si="47"/>
        <v>230</v>
      </c>
      <c r="L78" s="24">
        <f t="shared" si="47"/>
        <v>230</v>
      </c>
      <c r="M78" s="24">
        <f t="shared" si="47"/>
        <v>230</v>
      </c>
      <c r="N78" s="24">
        <f t="shared" si="47"/>
        <v>230</v>
      </c>
      <c r="O78" s="24">
        <f t="shared" si="47"/>
        <v>230</v>
      </c>
      <c r="P78" s="24">
        <f t="shared" si="47"/>
        <v>230</v>
      </c>
      <c r="Q78" s="24">
        <f t="shared" si="47"/>
        <v>230</v>
      </c>
      <c r="R78" s="24">
        <f t="shared" si="47"/>
        <v>230</v>
      </c>
    </row>
    <row r="79" spans="1:18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x14ac:dyDescent="0.2">
      <c r="A80" t="s">
        <v>35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x14ac:dyDescent="0.2">
      <c r="A81" t="s">
        <v>4</v>
      </c>
      <c r="C81" s="23">
        <f t="shared" ref="C81:R81" si="48">C8</f>
        <v>-12.5</v>
      </c>
      <c r="D81" s="23">
        <f t="shared" si="48"/>
        <v>-85</v>
      </c>
      <c r="E81" s="23">
        <f t="shared" si="48"/>
        <v>-142.5</v>
      </c>
      <c r="F81" s="23">
        <f t="shared" si="48"/>
        <v>-182.5</v>
      </c>
      <c r="G81" s="23">
        <f t="shared" si="48"/>
        <v>-152.5</v>
      </c>
      <c r="H81" s="23">
        <f t="shared" si="48"/>
        <v>-152.5</v>
      </c>
      <c r="I81" s="23">
        <f t="shared" si="48"/>
        <v>-152.5</v>
      </c>
      <c r="J81" s="23">
        <f t="shared" si="48"/>
        <v>-152.5</v>
      </c>
      <c r="K81" s="23">
        <f t="shared" si="48"/>
        <v>-152.5</v>
      </c>
      <c r="L81" s="23">
        <f t="shared" si="48"/>
        <v>-152.5</v>
      </c>
      <c r="M81" s="23">
        <f t="shared" si="48"/>
        <v>-152.5</v>
      </c>
      <c r="N81" s="23">
        <f t="shared" si="48"/>
        <v>-152.5</v>
      </c>
      <c r="O81" s="23">
        <f t="shared" si="48"/>
        <v>-152.5</v>
      </c>
      <c r="P81" s="23">
        <f t="shared" si="48"/>
        <v>-152.5</v>
      </c>
      <c r="Q81" s="23">
        <f t="shared" si="48"/>
        <v>-152.5</v>
      </c>
      <c r="R81" s="23">
        <f t="shared" si="48"/>
        <v>-152.5</v>
      </c>
    </row>
    <row r="82" spans="1:18" x14ac:dyDescent="0.2">
      <c r="A82" s="13" t="s">
        <v>35</v>
      </c>
      <c r="B82" s="13"/>
      <c r="C82" s="24">
        <f>-C64*C81</f>
        <v>2.5</v>
      </c>
      <c r="D82" s="24">
        <f t="shared" ref="D82:R82" si="49">-D64*D81</f>
        <v>17</v>
      </c>
      <c r="E82" s="24">
        <f t="shared" si="49"/>
        <v>28.5</v>
      </c>
      <c r="F82" s="24">
        <f t="shared" si="49"/>
        <v>36.5</v>
      </c>
      <c r="G82" s="24">
        <f t="shared" si="49"/>
        <v>30.5</v>
      </c>
      <c r="H82" s="24">
        <f t="shared" si="49"/>
        <v>30.5</v>
      </c>
      <c r="I82" s="24">
        <f t="shared" si="49"/>
        <v>30.5</v>
      </c>
      <c r="J82" s="24">
        <f t="shared" si="49"/>
        <v>30.5</v>
      </c>
      <c r="K82" s="24">
        <f t="shared" si="49"/>
        <v>30.5</v>
      </c>
      <c r="L82" s="24">
        <f t="shared" si="49"/>
        <v>30.5</v>
      </c>
      <c r="M82" s="24">
        <f t="shared" si="49"/>
        <v>30.5</v>
      </c>
      <c r="N82" s="24">
        <f t="shared" si="49"/>
        <v>30.5</v>
      </c>
      <c r="O82" s="24">
        <f t="shared" si="49"/>
        <v>30.5</v>
      </c>
      <c r="P82" s="24">
        <f t="shared" si="49"/>
        <v>30.5</v>
      </c>
      <c r="Q82" s="24">
        <f t="shared" si="49"/>
        <v>30.5</v>
      </c>
      <c r="R82" s="24">
        <f t="shared" si="49"/>
        <v>30.5</v>
      </c>
    </row>
    <row r="83" spans="1:18" x14ac:dyDescent="0.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5" thickBot="1" x14ac:dyDescent="0.25">
      <c r="A84" s="15" t="s">
        <v>38</v>
      </c>
      <c r="B84" s="15"/>
      <c r="C84" s="25">
        <f t="shared" ref="C84:H84" si="50">C78-C72</f>
        <v>0</v>
      </c>
      <c r="D84" s="25">
        <f t="shared" si="50"/>
        <v>0</v>
      </c>
      <c r="E84" s="25">
        <f t="shared" si="50"/>
        <v>0</v>
      </c>
      <c r="F84" s="25">
        <f t="shared" si="50"/>
        <v>0</v>
      </c>
      <c r="G84" s="25">
        <f t="shared" si="50"/>
        <v>0</v>
      </c>
      <c r="H84" s="25">
        <f t="shared" si="50"/>
        <v>109</v>
      </c>
      <c r="I84" s="25">
        <f>I78-I72</f>
        <v>82</v>
      </c>
      <c r="J84" s="25">
        <f t="shared" ref="J84:R84" si="51">J78-J72</f>
        <v>30.5</v>
      </c>
      <c r="K84" s="25">
        <f t="shared" si="51"/>
        <v>30.5</v>
      </c>
      <c r="L84" s="25">
        <f t="shared" si="51"/>
        <v>30.5</v>
      </c>
      <c r="M84" s="25">
        <f t="shared" si="51"/>
        <v>30.5</v>
      </c>
      <c r="N84" s="25">
        <f t="shared" si="51"/>
        <v>30.5</v>
      </c>
      <c r="O84" s="25">
        <f t="shared" si="51"/>
        <v>30.5</v>
      </c>
      <c r="P84" s="25">
        <f t="shared" si="51"/>
        <v>30.5</v>
      </c>
      <c r="Q84" s="25">
        <f t="shared" si="51"/>
        <v>30.5</v>
      </c>
      <c r="R84" s="25">
        <f t="shared" si="51"/>
        <v>30.5</v>
      </c>
    </row>
    <row r="86" spans="1:18" x14ac:dyDescent="0.2">
      <c r="A86" s="10" t="s">
        <v>49</v>
      </c>
      <c r="B86" s="11" t="s">
        <v>15</v>
      </c>
      <c r="C86" s="11" t="s">
        <v>16</v>
      </c>
      <c r="D86" s="11" t="s">
        <v>17</v>
      </c>
      <c r="E86" s="11" t="s">
        <v>18</v>
      </c>
      <c r="F86" s="11" t="s">
        <v>19</v>
      </c>
      <c r="G86" s="11" t="s">
        <v>20</v>
      </c>
      <c r="H86" s="11" t="s">
        <v>21</v>
      </c>
      <c r="I86" s="11" t="s">
        <v>66</v>
      </c>
      <c r="J86" s="11" t="s">
        <v>67</v>
      </c>
      <c r="K86" s="11" t="s">
        <v>68</v>
      </c>
      <c r="L86" s="11" t="s">
        <v>69</v>
      </c>
      <c r="M86" s="11" t="s">
        <v>70</v>
      </c>
      <c r="N86" s="11" t="s">
        <v>71</v>
      </c>
      <c r="O86" s="11" t="s">
        <v>72</v>
      </c>
      <c r="P86" s="11" t="s">
        <v>73</v>
      </c>
      <c r="Q86" s="11" t="s">
        <v>74</v>
      </c>
      <c r="R86" s="11" t="s">
        <v>75</v>
      </c>
    </row>
    <row r="87" spans="1:18" x14ac:dyDescent="0.2">
      <c r="A87" t="s">
        <v>22</v>
      </c>
      <c r="B87" s="7">
        <v>650</v>
      </c>
      <c r="C87" s="7">
        <f>B90</f>
        <v>650</v>
      </c>
      <c r="D87" s="7">
        <f t="shared" ref="D87:R87" si="52">C90</f>
        <v>-312.5</v>
      </c>
      <c r="E87" s="7">
        <f t="shared" si="52"/>
        <v>-1147.5</v>
      </c>
      <c r="F87" s="7">
        <f t="shared" si="52"/>
        <v>-1990</v>
      </c>
      <c r="G87" s="7">
        <f t="shared" si="52"/>
        <v>-1422.5</v>
      </c>
      <c r="H87" s="7">
        <f t="shared" si="52"/>
        <v>-530</v>
      </c>
      <c r="I87" s="7">
        <f t="shared" si="52"/>
        <v>467.5</v>
      </c>
      <c r="J87" s="7">
        <f t="shared" si="52"/>
        <v>1317</v>
      </c>
      <c r="K87" s="7">
        <f t="shared" si="52"/>
        <v>2115</v>
      </c>
      <c r="L87" s="7">
        <f t="shared" si="52"/>
        <v>2913</v>
      </c>
      <c r="M87" s="7">
        <f t="shared" si="52"/>
        <v>3711</v>
      </c>
      <c r="N87" s="7">
        <f t="shared" si="52"/>
        <v>4509</v>
      </c>
      <c r="O87" s="7">
        <f t="shared" si="52"/>
        <v>5307</v>
      </c>
      <c r="P87" s="7">
        <f t="shared" si="52"/>
        <v>6105</v>
      </c>
      <c r="Q87" s="7">
        <f t="shared" si="52"/>
        <v>6903</v>
      </c>
      <c r="R87" s="7">
        <f t="shared" si="52"/>
        <v>7701</v>
      </c>
    </row>
    <row r="88" spans="1:18" x14ac:dyDescent="0.2">
      <c r="A88" t="s">
        <v>50</v>
      </c>
      <c r="B88" s="7"/>
      <c r="C88" s="7">
        <f t="shared" ref="C88:R88" si="53">C11</f>
        <v>-962.5</v>
      </c>
      <c r="D88" s="7">
        <f t="shared" si="53"/>
        <v>-835</v>
      </c>
      <c r="E88" s="7">
        <f t="shared" si="53"/>
        <v>-842.5</v>
      </c>
      <c r="F88" s="7">
        <f t="shared" si="53"/>
        <v>567.5</v>
      </c>
      <c r="G88" s="7">
        <f t="shared" si="53"/>
        <v>892.5</v>
      </c>
      <c r="H88" s="7">
        <f t="shared" si="53"/>
        <v>997.5</v>
      </c>
      <c r="I88" s="7">
        <f t="shared" si="53"/>
        <v>849.5</v>
      </c>
      <c r="J88" s="7">
        <f t="shared" si="53"/>
        <v>798</v>
      </c>
      <c r="K88" s="7">
        <f t="shared" si="53"/>
        <v>798</v>
      </c>
      <c r="L88" s="7">
        <f t="shared" si="53"/>
        <v>798</v>
      </c>
      <c r="M88" s="7">
        <f t="shared" si="53"/>
        <v>798</v>
      </c>
      <c r="N88" s="7">
        <f t="shared" si="53"/>
        <v>798</v>
      </c>
      <c r="O88" s="7">
        <f t="shared" si="53"/>
        <v>798</v>
      </c>
      <c r="P88" s="7">
        <f t="shared" si="53"/>
        <v>798</v>
      </c>
      <c r="Q88" s="7">
        <f t="shared" si="53"/>
        <v>798</v>
      </c>
      <c r="R88" s="7">
        <f t="shared" si="53"/>
        <v>798</v>
      </c>
    </row>
    <row r="89" spans="1:18" x14ac:dyDescent="0.2">
      <c r="A89" t="s">
        <v>51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ht="15" thickBot="1" x14ac:dyDescent="0.25">
      <c r="A90" s="15" t="s">
        <v>25</v>
      </c>
      <c r="B90" s="26">
        <f>SUM(B87:B89)</f>
        <v>650</v>
      </c>
      <c r="C90" s="26">
        <f>SUM(C87:C89)</f>
        <v>-312.5</v>
      </c>
      <c r="D90" s="26">
        <f t="shared" ref="D90:R90" si="54">SUM(D87:D89)</f>
        <v>-1147.5</v>
      </c>
      <c r="E90" s="26">
        <f t="shared" si="54"/>
        <v>-1990</v>
      </c>
      <c r="F90" s="26">
        <f t="shared" si="54"/>
        <v>-1422.5</v>
      </c>
      <c r="G90" s="26">
        <f t="shared" si="54"/>
        <v>-530</v>
      </c>
      <c r="H90" s="26">
        <f t="shared" si="54"/>
        <v>467.5</v>
      </c>
      <c r="I90" s="26">
        <f t="shared" si="54"/>
        <v>1317</v>
      </c>
      <c r="J90" s="26">
        <f t="shared" si="54"/>
        <v>2115</v>
      </c>
      <c r="K90" s="26">
        <f t="shared" si="54"/>
        <v>2913</v>
      </c>
      <c r="L90" s="26">
        <f t="shared" si="54"/>
        <v>3711</v>
      </c>
      <c r="M90" s="26">
        <f t="shared" si="54"/>
        <v>4509</v>
      </c>
      <c r="N90" s="26">
        <f t="shared" si="54"/>
        <v>5307</v>
      </c>
      <c r="O90" s="26">
        <f t="shared" si="54"/>
        <v>6105</v>
      </c>
      <c r="P90" s="26">
        <f t="shared" si="54"/>
        <v>6903</v>
      </c>
      <c r="Q90" s="26">
        <f t="shared" si="54"/>
        <v>7701</v>
      </c>
      <c r="R90" s="26">
        <f t="shared" si="54"/>
        <v>8499</v>
      </c>
    </row>
    <row r="92" spans="1:18" x14ac:dyDescent="0.2">
      <c r="A92" s="10" t="s">
        <v>10</v>
      </c>
      <c r="B92" s="11" t="s">
        <v>15</v>
      </c>
      <c r="C92" s="11" t="s">
        <v>16</v>
      </c>
      <c r="D92" s="11" t="s">
        <v>17</v>
      </c>
      <c r="E92" s="11" t="s">
        <v>18</v>
      </c>
      <c r="F92" s="11" t="s">
        <v>19</v>
      </c>
      <c r="G92" s="11" t="s">
        <v>20</v>
      </c>
      <c r="H92" s="11" t="s">
        <v>21</v>
      </c>
      <c r="I92" s="11" t="s">
        <v>66</v>
      </c>
      <c r="J92" s="11" t="s">
        <v>67</v>
      </c>
      <c r="K92" s="11" t="s">
        <v>68</v>
      </c>
      <c r="L92" s="11" t="s">
        <v>69</v>
      </c>
      <c r="M92" s="11" t="s">
        <v>70</v>
      </c>
      <c r="N92" s="11" t="s">
        <v>71</v>
      </c>
      <c r="O92" s="11" t="s">
        <v>72</v>
      </c>
      <c r="P92" s="11" t="s">
        <v>73</v>
      </c>
      <c r="Q92" s="11" t="s">
        <v>74</v>
      </c>
      <c r="R92" s="11" t="s">
        <v>75</v>
      </c>
    </row>
    <row r="93" spans="1:18" x14ac:dyDescent="0.2">
      <c r="A93" t="s">
        <v>22</v>
      </c>
      <c r="B93" s="12"/>
      <c r="C93" s="12">
        <f>B99</f>
        <v>0</v>
      </c>
      <c r="D93" s="12">
        <f t="shared" ref="D93:R93" si="55">C99</f>
        <v>-117</v>
      </c>
      <c r="E93" s="12">
        <f t="shared" si="55"/>
        <v>-229.5</v>
      </c>
      <c r="F93" s="12">
        <f t="shared" si="55"/>
        <v>-371</v>
      </c>
      <c r="G93" s="12">
        <f t="shared" si="55"/>
        <v>-550.5</v>
      </c>
      <c r="H93" s="12">
        <f t="shared" si="55"/>
        <v>312.60000000000002</v>
      </c>
      <c r="I93" s="12">
        <f t="shared" si="55"/>
        <v>1299</v>
      </c>
      <c r="J93" s="12">
        <f t="shared" si="55"/>
        <v>2148.5</v>
      </c>
      <c r="K93" s="12">
        <f t="shared" si="55"/>
        <v>2946.5</v>
      </c>
      <c r="L93" s="12">
        <f t="shared" si="55"/>
        <v>3744.5</v>
      </c>
      <c r="M93" s="12">
        <f t="shared" si="55"/>
        <v>4542.5</v>
      </c>
      <c r="N93" s="12">
        <f t="shared" si="55"/>
        <v>5340.5</v>
      </c>
      <c r="O93" s="12">
        <f t="shared" si="55"/>
        <v>6138.5</v>
      </c>
      <c r="P93" s="12">
        <f t="shared" si="55"/>
        <v>6936.5</v>
      </c>
      <c r="Q93" s="12">
        <f t="shared" si="55"/>
        <v>7734.5</v>
      </c>
      <c r="R93" s="12">
        <f t="shared" si="55"/>
        <v>8532.5</v>
      </c>
    </row>
    <row r="94" spans="1:18" x14ac:dyDescent="0.2">
      <c r="A94" t="s">
        <v>76</v>
      </c>
      <c r="B94" s="12"/>
      <c r="C94" s="12">
        <f t="shared" ref="C94:R94" si="56">C11</f>
        <v>-962.5</v>
      </c>
      <c r="D94" s="12">
        <f t="shared" si="56"/>
        <v>-835</v>
      </c>
      <c r="E94" s="12">
        <f t="shared" si="56"/>
        <v>-842.5</v>
      </c>
      <c r="F94" s="12">
        <f t="shared" si="56"/>
        <v>567.5</v>
      </c>
      <c r="G94" s="12">
        <f t="shared" si="56"/>
        <v>892.5</v>
      </c>
      <c r="H94" s="12">
        <f t="shared" si="56"/>
        <v>997.5</v>
      </c>
      <c r="I94" s="12">
        <f t="shared" si="56"/>
        <v>849.5</v>
      </c>
      <c r="J94" s="12">
        <f t="shared" si="56"/>
        <v>798</v>
      </c>
      <c r="K94" s="12">
        <f t="shared" si="56"/>
        <v>798</v>
      </c>
      <c r="L94" s="12">
        <f t="shared" si="56"/>
        <v>798</v>
      </c>
      <c r="M94" s="12">
        <f t="shared" si="56"/>
        <v>798</v>
      </c>
      <c r="N94" s="12">
        <f t="shared" si="56"/>
        <v>798</v>
      </c>
      <c r="O94" s="12">
        <f t="shared" si="56"/>
        <v>798</v>
      </c>
      <c r="P94" s="12">
        <f t="shared" si="56"/>
        <v>798</v>
      </c>
      <c r="Q94" s="12">
        <f t="shared" si="56"/>
        <v>798</v>
      </c>
      <c r="R94" s="12">
        <f t="shared" si="56"/>
        <v>798</v>
      </c>
    </row>
    <row r="95" spans="1:18" x14ac:dyDescent="0.2">
      <c r="A95" t="s">
        <v>24</v>
      </c>
      <c r="B95" s="12"/>
      <c r="C95" s="12">
        <f>-C40</f>
        <v>300</v>
      </c>
      <c r="D95" s="12">
        <f t="shared" ref="D95:R95" si="57">-D40</f>
        <v>600</v>
      </c>
      <c r="E95" s="12">
        <f t="shared" si="57"/>
        <v>900</v>
      </c>
      <c r="F95" s="12">
        <f t="shared" si="57"/>
        <v>900</v>
      </c>
      <c r="G95" s="12">
        <f t="shared" si="57"/>
        <v>900</v>
      </c>
      <c r="H95" s="12">
        <f t="shared" si="57"/>
        <v>900</v>
      </c>
      <c r="I95" s="12">
        <f t="shared" si="57"/>
        <v>900</v>
      </c>
      <c r="J95" s="12">
        <f t="shared" si="57"/>
        <v>900</v>
      </c>
      <c r="K95" s="12">
        <f t="shared" si="57"/>
        <v>900</v>
      </c>
      <c r="L95" s="12">
        <f t="shared" si="57"/>
        <v>900</v>
      </c>
      <c r="M95" s="12">
        <f t="shared" si="57"/>
        <v>900</v>
      </c>
      <c r="N95" s="12">
        <f t="shared" si="57"/>
        <v>900</v>
      </c>
      <c r="O95" s="12">
        <f t="shared" si="57"/>
        <v>900</v>
      </c>
      <c r="P95" s="12">
        <f t="shared" si="57"/>
        <v>900</v>
      </c>
      <c r="Q95" s="12">
        <f t="shared" si="57"/>
        <v>900</v>
      </c>
      <c r="R95" s="12">
        <f t="shared" si="57"/>
        <v>900</v>
      </c>
    </row>
    <row r="96" spans="1:18" x14ac:dyDescent="0.2">
      <c r="A96" t="s">
        <v>23</v>
      </c>
      <c r="B96" s="12"/>
      <c r="C96" s="12">
        <f>-C39</f>
        <v>-900</v>
      </c>
      <c r="D96" s="12">
        <f t="shared" ref="D96:R96" si="58">-D39</f>
        <v>-900</v>
      </c>
      <c r="E96" s="12">
        <f t="shared" si="58"/>
        <v>-900</v>
      </c>
      <c r="F96" s="12">
        <f t="shared" si="58"/>
        <v>-900</v>
      </c>
      <c r="G96" s="12">
        <f t="shared" si="58"/>
        <v>-900</v>
      </c>
      <c r="H96" s="12">
        <f t="shared" si="58"/>
        <v>-900</v>
      </c>
      <c r="I96" s="12">
        <f t="shared" si="58"/>
        <v>-900</v>
      </c>
      <c r="J96" s="12">
        <f t="shared" si="58"/>
        <v>-900</v>
      </c>
      <c r="K96" s="12">
        <f t="shared" si="58"/>
        <v>-900</v>
      </c>
      <c r="L96" s="12">
        <f t="shared" si="58"/>
        <v>-900</v>
      </c>
      <c r="M96" s="12">
        <f t="shared" si="58"/>
        <v>-900</v>
      </c>
      <c r="N96" s="12">
        <f t="shared" si="58"/>
        <v>-900</v>
      </c>
      <c r="O96" s="12">
        <f t="shared" si="58"/>
        <v>-900</v>
      </c>
      <c r="P96" s="12">
        <f t="shared" si="58"/>
        <v>-900</v>
      </c>
      <c r="Q96" s="12">
        <f t="shared" si="58"/>
        <v>-900</v>
      </c>
      <c r="R96" s="12">
        <f t="shared" si="58"/>
        <v>-900</v>
      </c>
    </row>
    <row r="97" spans="1:19" x14ac:dyDescent="0.2">
      <c r="A97" t="s">
        <v>77</v>
      </c>
      <c r="B97" s="12"/>
      <c r="C97" s="12">
        <f>-C57</f>
        <v>-4.5</v>
      </c>
      <c r="D97" s="12">
        <f t="shared" ref="D97:R97" si="59">-D57</f>
        <v>-127.5</v>
      </c>
      <c r="E97" s="12">
        <f t="shared" si="59"/>
        <v>-99</v>
      </c>
      <c r="F97" s="12">
        <f t="shared" si="59"/>
        <v>-147</v>
      </c>
      <c r="G97" s="12">
        <f t="shared" si="59"/>
        <v>-29.399999999999977</v>
      </c>
      <c r="H97" s="12">
        <f t="shared" si="59"/>
        <v>-11.100000000000023</v>
      </c>
      <c r="I97" s="12">
        <f t="shared" si="59"/>
        <v>0</v>
      </c>
      <c r="J97" s="12">
        <f t="shared" si="59"/>
        <v>0</v>
      </c>
      <c r="K97" s="12">
        <f t="shared" si="59"/>
        <v>0</v>
      </c>
      <c r="L97" s="12">
        <f t="shared" si="59"/>
        <v>0</v>
      </c>
      <c r="M97" s="12">
        <f t="shared" si="59"/>
        <v>0</v>
      </c>
      <c r="N97" s="12">
        <f t="shared" si="59"/>
        <v>0</v>
      </c>
      <c r="O97" s="12">
        <f t="shared" si="59"/>
        <v>0</v>
      </c>
      <c r="P97" s="12">
        <f t="shared" si="59"/>
        <v>0</v>
      </c>
      <c r="Q97" s="12">
        <f t="shared" si="59"/>
        <v>0</v>
      </c>
      <c r="R97" s="12">
        <f t="shared" si="59"/>
        <v>0</v>
      </c>
    </row>
    <row r="98" spans="1:19" x14ac:dyDescent="0.2">
      <c r="A98" t="s">
        <v>78</v>
      </c>
      <c r="B98" s="12"/>
      <c r="C98" s="12">
        <f>C46+C47</f>
        <v>1450</v>
      </c>
      <c r="D98" s="12">
        <f t="shared" ref="D98:R98" si="60">D46+D47</f>
        <v>1150</v>
      </c>
      <c r="E98" s="12">
        <f t="shared" si="60"/>
        <v>800</v>
      </c>
      <c r="F98" s="12">
        <f t="shared" si="60"/>
        <v>-600</v>
      </c>
      <c r="G98" s="12">
        <f t="shared" si="60"/>
        <v>0</v>
      </c>
      <c r="H98" s="12">
        <f t="shared" si="60"/>
        <v>0</v>
      </c>
      <c r="I98" s="12">
        <f t="shared" si="60"/>
        <v>0</v>
      </c>
      <c r="J98" s="12">
        <f t="shared" si="60"/>
        <v>0</v>
      </c>
      <c r="K98" s="12">
        <f t="shared" si="60"/>
        <v>0</v>
      </c>
      <c r="L98" s="12">
        <f t="shared" si="60"/>
        <v>0</v>
      </c>
      <c r="M98" s="12">
        <f t="shared" si="60"/>
        <v>0</v>
      </c>
      <c r="N98" s="12">
        <f t="shared" si="60"/>
        <v>0</v>
      </c>
      <c r="O98" s="12">
        <f t="shared" si="60"/>
        <v>0</v>
      </c>
      <c r="P98" s="12">
        <f t="shared" si="60"/>
        <v>0</v>
      </c>
      <c r="Q98" s="12">
        <f t="shared" si="60"/>
        <v>0</v>
      </c>
      <c r="R98" s="12">
        <f t="shared" si="60"/>
        <v>0</v>
      </c>
    </row>
    <row r="99" spans="1:19" ht="15" thickBot="1" x14ac:dyDescent="0.25">
      <c r="A99" s="15" t="s">
        <v>25</v>
      </c>
      <c r="B99" s="16">
        <v>0</v>
      </c>
      <c r="C99" s="16">
        <f>SUM(C93:C98)</f>
        <v>-117</v>
      </c>
      <c r="D99" s="16">
        <f t="shared" ref="D99:R99" si="61">SUM(D93:D98)</f>
        <v>-229.5</v>
      </c>
      <c r="E99" s="16">
        <f t="shared" si="61"/>
        <v>-371</v>
      </c>
      <c r="F99" s="16">
        <f t="shared" si="61"/>
        <v>-550.5</v>
      </c>
      <c r="G99" s="16">
        <f t="shared" si="61"/>
        <v>312.60000000000002</v>
      </c>
      <c r="H99" s="16">
        <f t="shared" si="61"/>
        <v>1299</v>
      </c>
      <c r="I99" s="16">
        <f t="shared" si="61"/>
        <v>2148.5</v>
      </c>
      <c r="J99" s="16">
        <f t="shared" si="61"/>
        <v>2946.5</v>
      </c>
      <c r="K99" s="16">
        <f t="shared" si="61"/>
        <v>3744.5</v>
      </c>
      <c r="L99" s="16">
        <f t="shared" si="61"/>
        <v>4542.5</v>
      </c>
      <c r="M99" s="16">
        <f t="shared" si="61"/>
        <v>5340.5</v>
      </c>
      <c r="N99" s="16">
        <f t="shared" si="61"/>
        <v>6138.5</v>
      </c>
      <c r="O99" s="16">
        <f t="shared" si="61"/>
        <v>6936.5</v>
      </c>
      <c r="P99" s="16">
        <f t="shared" si="61"/>
        <v>7734.5</v>
      </c>
      <c r="Q99" s="16">
        <f t="shared" si="61"/>
        <v>8532.5</v>
      </c>
      <c r="R99" s="16">
        <f t="shared" si="61"/>
        <v>9330.5</v>
      </c>
    </row>
    <row r="101" spans="1:19" x14ac:dyDescent="0.2">
      <c r="A101" s="10" t="s">
        <v>45</v>
      </c>
      <c r="B101" s="11"/>
      <c r="C101" s="11" t="s">
        <v>16</v>
      </c>
      <c r="D101" s="11" t="s">
        <v>17</v>
      </c>
      <c r="E101" s="11" t="s">
        <v>18</v>
      </c>
      <c r="F101" s="11" t="s">
        <v>19</v>
      </c>
      <c r="G101" s="11" t="s">
        <v>20</v>
      </c>
      <c r="H101" s="11" t="s">
        <v>21</v>
      </c>
      <c r="I101" s="11" t="s">
        <v>66</v>
      </c>
      <c r="J101" s="11" t="s">
        <v>67</v>
      </c>
      <c r="K101" s="11" t="s">
        <v>68</v>
      </c>
      <c r="L101" s="11" t="s">
        <v>69</v>
      </c>
      <c r="M101" s="11" t="s">
        <v>70</v>
      </c>
      <c r="N101" s="11" t="s">
        <v>71</v>
      </c>
      <c r="O101" s="11" t="s">
        <v>72</v>
      </c>
      <c r="P101" s="11" t="s">
        <v>73</v>
      </c>
      <c r="Q101" s="11" t="s">
        <v>74</v>
      </c>
      <c r="R101" s="11" t="s">
        <v>75</v>
      </c>
    </row>
    <row r="102" spans="1:19" x14ac:dyDescent="0.2">
      <c r="A102" t="s">
        <v>44</v>
      </c>
      <c r="C102" s="4">
        <v>1</v>
      </c>
      <c r="D102" s="4">
        <f>C102+1</f>
        <v>2</v>
      </c>
      <c r="E102" s="4">
        <f t="shared" ref="E102:R102" si="62">D102+1</f>
        <v>3</v>
      </c>
      <c r="F102" s="4">
        <f t="shared" si="62"/>
        <v>4</v>
      </c>
      <c r="G102" s="4">
        <f t="shared" si="62"/>
        <v>5</v>
      </c>
      <c r="H102" s="4">
        <f t="shared" si="62"/>
        <v>6</v>
      </c>
      <c r="I102" s="4">
        <f t="shared" si="62"/>
        <v>7</v>
      </c>
      <c r="J102" s="4">
        <f t="shared" si="62"/>
        <v>8</v>
      </c>
      <c r="K102" s="4">
        <f t="shared" si="62"/>
        <v>9</v>
      </c>
      <c r="L102" s="4">
        <f t="shared" si="62"/>
        <v>10</v>
      </c>
      <c r="M102" s="4">
        <f t="shared" si="62"/>
        <v>11</v>
      </c>
      <c r="N102" s="4">
        <f t="shared" si="62"/>
        <v>12</v>
      </c>
      <c r="O102" s="4">
        <f t="shared" si="62"/>
        <v>13</v>
      </c>
      <c r="P102" s="4">
        <f t="shared" si="62"/>
        <v>14</v>
      </c>
      <c r="Q102" s="4">
        <f t="shared" si="62"/>
        <v>15</v>
      </c>
      <c r="R102" s="4">
        <f t="shared" si="62"/>
        <v>16</v>
      </c>
    </row>
    <row r="103" spans="1:19" ht="15" thickBot="1" x14ac:dyDescent="0.25">
      <c r="A103" s="18" t="s">
        <v>45</v>
      </c>
      <c r="B103" s="20">
        <v>0.1</v>
      </c>
      <c r="C103" s="19">
        <f t="shared" ref="C103:R103" si="63">(1+$B$103)^C102</f>
        <v>1.1000000000000001</v>
      </c>
      <c r="D103" s="19">
        <f t="shared" si="63"/>
        <v>1.2100000000000002</v>
      </c>
      <c r="E103" s="19">
        <f t="shared" si="63"/>
        <v>1.3310000000000004</v>
      </c>
      <c r="F103" s="19">
        <f t="shared" si="63"/>
        <v>1.4641000000000004</v>
      </c>
      <c r="G103" s="19">
        <f t="shared" si="63"/>
        <v>1.6105100000000006</v>
      </c>
      <c r="H103" s="19">
        <f t="shared" si="63"/>
        <v>1.7715610000000008</v>
      </c>
      <c r="I103" s="19">
        <f t="shared" si="63"/>
        <v>1.9487171000000012</v>
      </c>
      <c r="J103" s="19">
        <f t="shared" si="63"/>
        <v>2.1435888100000011</v>
      </c>
      <c r="K103" s="19">
        <f t="shared" si="63"/>
        <v>2.3579476910000015</v>
      </c>
      <c r="L103" s="19">
        <f t="shared" si="63"/>
        <v>2.5937424601000019</v>
      </c>
      <c r="M103" s="19">
        <f t="shared" si="63"/>
        <v>2.8531167061100025</v>
      </c>
      <c r="N103" s="19">
        <f t="shared" si="63"/>
        <v>3.1384283767210026</v>
      </c>
      <c r="O103" s="19">
        <f t="shared" si="63"/>
        <v>3.4522712143931029</v>
      </c>
      <c r="P103" s="19">
        <f t="shared" si="63"/>
        <v>3.7974983358324139</v>
      </c>
      <c r="Q103" s="19">
        <f t="shared" si="63"/>
        <v>4.1772481694156554</v>
      </c>
      <c r="R103" s="19">
        <f t="shared" si="63"/>
        <v>4.5949729863572211</v>
      </c>
    </row>
    <row r="106" spans="1:19" x14ac:dyDescent="0.2">
      <c r="A106" s="10" t="s">
        <v>39</v>
      </c>
      <c r="B106" s="11"/>
      <c r="C106" s="11" t="str">
        <f t="shared" ref="C106:R106" si="64">C1</f>
        <v>T1</v>
      </c>
      <c r="D106" s="11" t="str">
        <f t="shared" si="64"/>
        <v>T2</v>
      </c>
      <c r="E106" s="11" t="str">
        <f t="shared" si="64"/>
        <v>T3</v>
      </c>
      <c r="F106" s="11" t="str">
        <f t="shared" si="64"/>
        <v>T4</v>
      </c>
      <c r="G106" s="11" t="str">
        <f t="shared" si="64"/>
        <v>T5</v>
      </c>
      <c r="H106" s="11" t="str">
        <f t="shared" si="64"/>
        <v>T6</v>
      </c>
      <c r="I106" s="11" t="str">
        <f>I68</f>
        <v>T7*</v>
      </c>
      <c r="J106" s="11" t="str">
        <f t="shared" si="64"/>
        <v>T8</v>
      </c>
      <c r="K106" s="11" t="str">
        <f t="shared" si="64"/>
        <v>T9</v>
      </c>
      <c r="L106" s="11" t="str">
        <f t="shared" si="64"/>
        <v>T10</v>
      </c>
      <c r="M106" s="11" t="str">
        <f t="shared" si="64"/>
        <v>T11</v>
      </c>
      <c r="N106" s="11" t="str">
        <f t="shared" si="64"/>
        <v>T12</v>
      </c>
      <c r="O106" s="11" t="str">
        <f t="shared" si="64"/>
        <v>T13</v>
      </c>
      <c r="P106" s="11" t="str">
        <f t="shared" si="64"/>
        <v>T14</v>
      </c>
      <c r="Q106" s="11" t="str">
        <f t="shared" si="64"/>
        <v>T15</v>
      </c>
      <c r="R106" s="11" t="str">
        <f t="shared" si="64"/>
        <v>T16</v>
      </c>
      <c r="S106" s="11" t="s">
        <v>85</v>
      </c>
    </row>
    <row r="107" spans="1:19" x14ac:dyDescent="0.2">
      <c r="A107" t="s">
        <v>42</v>
      </c>
      <c r="C107" s="12">
        <f t="shared" ref="C107:R107" si="65">C33</f>
        <v>-1554.5</v>
      </c>
      <c r="D107" s="12">
        <f t="shared" si="65"/>
        <v>-1177.5</v>
      </c>
      <c r="E107" s="12">
        <f t="shared" si="65"/>
        <v>-799</v>
      </c>
      <c r="F107" s="12">
        <f t="shared" si="65"/>
        <v>603</v>
      </c>
      <c r="G107" s="12">
        <f t="shared" si="65"/>
        <v>1015.6</v>
      </c>
      <c r="H107" s="12">
        <f t="shared" si="65"/>
        <v>1029.9000000000001</v>
      </c>
      <c r="I107" s="12">
        <f t="shared" si="65"/>
        <v>920</v>
      </c>
      <c r="J107" s="12">
        <f t="shared" si="65"/>
        <v>920</v>
      </c>
      <c r="K107" s="12">
        <f t="shared" si="65"/>
        <v>920</v>
      </c>
      <c r="L107" s="12">
        <f t="shared" si="65"/>
        <v>920</v>
      </c>
      <c r="M107" s="12">
        <f t="shared" si="65"/>
        <v>920</v>
      </c>
      <c r="N107" s="12">
        <f t="shared" si="65"/>
        <v>920</v>
      </c>
      <c r="O107" s="12">
        <f t="shared" si="65"/>
        <v>920</v>
      </c>
      <c r="P107" s="12">
        <f t="shared" si="65"/>
        <v>920</v>
      </c>
      <c r="Q107" s="12">
        <f t="shared" si="65"/>
        <v>920</v>
      </c>
      <c r="R107" s="12">
        <f t="shared" si="65"/>
        <v>920</v>
      </c>
      <c r="S107" s="12">
        <f>R107/B103</f>
        <v>9200</v>
      </c>
    </row>
    <row r="108" spans="1:19" x14ac:dyDescent="0.2">
      <c r="A108" t="s">
        <v>35</v>
      </c>
      <c r="C108" s="12">
        <f t="shared" ref="C108:R108" si="66">C84</f>
        <v>0</v>
      </c>
      <c r="D108" s="12">
        <f t="shared" si="66"/>
        <v>0</v>
      </c>
      <c r="E108" s="12">
        <f t="shared" si="66"/>
        <v>0</v>
      </c>
      <c r="F108" s="12">
        <f t="shared" si="66"/>
        <v>0</v>
      </c>
      <c r="G108" s="12">
        <f t="shared" si="66"/>
        <v>0</v>
      </c>
      <c r="H108" s="12">
        <f t="shared" si="66"/>
        <v>109</v>
      </c>
      <c r="I108" s="12">
        <f t="shared" si="66"/>
        <v>82</v>
      </c>
      <c r="J108" s="12">
        <f t="shared" si="66"/>
        <v>30.5</v>
      </c>
      <c r="K108" s="12">
        <f t="shared" si="66"/>
        <v>30.5</v>
      </c>
      <c r="L108" s="12">
        <f t="shared" si="66"/>
        <v>30.5</v>
      </c>
      <c r="M108" s="12">
        <f t="shared" si="66"/>
        <v>30.5</v>
      </c>
      <c r="N108" s="12">
        <f t="shared" si="66"/>
        <v>30.5</v>
      </c>
      <c r="O108" s="12">
        <f t="shared" si="66"/>
        <v>30.5</v>
      </c>
      <c r="P108" s="12">
        <f t="shared" si="66"/>
        <v>30.5</v>
      </c>
      <c r="Q108" s="12">
        <f t="shared" si="66"/>
        <v>30.5</v>
      </c>
      <c r="R108" s="12">
        <f t="shared" si="66"/>
        <v>30.5</v>
      </c>
      <c r="S108" s="12">
        <f>R108/B103</f>
        <v>305</v>
      </c>
    </row>
    <row r="109" spans="1:19" x14ac:dyDescent="0.2">
      <c r="A109" t="s">
        <v>47</v>
      </c>
      <c r="C109" s="12">
        <f>C107+C108</f>
        <v>-1554.5</v>
      </c>
      <c r="D109" s="12">
        <f t="shared" ref="D109:R109" si="67">D107+D108</f>
        <v>-1177.5</v>
      </c>
      <c r="E109" s="12">
        <f t="shared" si="67"/>
        <v>-799</v>
      </c>
      <c r="F109" s="12">
        <f t="shared" si="67"/>
        <v>603</v>
      </c>
      <c r="G109" s="12">
        <f t="shared" si="67"/>
        <v>1015.6</v>
      </c>
      <c r="H109" s="12">
        <f t="shared" si="67"/>
        <v>1138.9000000000001</v>
      </c>
      <c r="I109" s="12">
        <f t="shared" si="67"/>
        <v>1002</v>
      </c>
      <c r="J109" s="12">
        <f t="shared" si="67"/>
        <v>950.5</v>
      </c>
      <c r="K109" s="12">
        <f t="shared" si="67"/>
        <v>950.5</v>
      </c>
      <c r="L109" s="12">
        <f t="shared" si="67"/>
        <v>950.5</v>
      </c>
      <c r="M109" s="12">
        <f t="shared" si="67"/>
        <v>950.5</v>
      </c>
      <c r="N109" s="12">
        <f t="shared" si="67"/>
        <v>950.5</v>
      </c>
      <c r="O109" s="12">
        <f t="shared" si="67"/>
        <v>950.5</v>
      </c>
      <c r="P109" s="12">
        <f t="shared" si="67"/>
        <v>950.5</v>
      </c>
      <c r="Q109" s="12">
        <f t="shared" si="67"/>
        <v>950.5</v>
      </c>
      <c r="R109" s="12">
        <f t="shared" si="67"/>
        <v>950.5</v>
      </c>
      <c r="S109" s="12">
        <f>R109/B103</f>
        <v>9505</v>
      </c>
    </row>
    <row r="110" spans="1:19" x14ac:dyDescent="0.2">
      <c r="A110" t="str">
        <f>A103</f>
        <v>Disconteringsfactor</v>
      </c>
      <c r="C110" s="3">
        <f>C103</f>
        <v>1.1000000000000001</v>
      </c>
      <c r="D110" s="3">
        <f t="shared" ref="D110:R110" si="68">D103</f>
        <v>1.2100000000000002</v>
      </c>
      <c r="E110" s="3">
        <f t="shared" si="68"/>
        <v>1.3310000000000004</v>
      </c>
      <c r="F110" s="3">
        <f t="shared" si="68"/>
        <v>1.4641000000000004</v>
      </c>
      <c r="G110" s="3">
        <f t="shared" si="68"/>
        <v>1.6105100000000006</v>
      </c>
      <c r="H110" s="3">
        <f t="shared" si="68"/>
        <v>1.7715610000000008</v>
      </c>
      <c r="I110" s="3">
        <f t="shared" si="68"/>
        <v>1.9487171000000012</v>
      </c>
      <c r="J110" s="3">
        <f t="shared" si="68"/>
        <v>2.1435888100000011</v>
      </c>
      <c r="K110" s="3">
        <f t="shared" si="68"/>
        <v>2.3579476910000015</v>
      </c>
      <c r="L110" s="3">
        <f t="shared" si="68"/>
        <v>2.5937424601000019</v>
      </c>
      <c r="M110" s="3">
        <f t="shared" si="68"/>
        <v>2.8531167061100025</v>
      </c>
      <c r="N110" s="3">
        <f t="shared" si="68"/>
        <v>3.1384283767210026</v>
      </c>
      <c r="O110" s="3">
        <f t="shared" si="68"/>
        <v>3.4522712143931029</v>
      </c>
      <c r="P110" s="3">
        <f t="shared" si="68"/>
        <v>3.7974983358324139</v>
      </c>
      <c r="Q110" s="3">
        <f t="shared" si="68"/>
        <v>4.1772481694156554</v>
      </c>
      <c r="R110" s="3">
        <f t="shared" si="68"/>
        <v>4.5949729863572211</v>
      </c>
    </row>
    <row r="111" spans="1:19" x14ac:dyDescent="0.2">
      <c r="A111" t="s">
        <v>46</v>
      </c>
      <c r="C111" s="12">
        <f>C109/C110</f>
        <v>-1413.181818181818</v>
      </c>
      <c r="D111" s="12">
        <f t="shared" ref="D111:R111" si="69">D109/D110</f>
        <v>-973.14049586776844</v>
      </c>
      <c r="E111" s="12">
        <f t="shared" si="69"/>
        <v>-600.30052592036043</v>
      </c>
      <c r="F111" s="12">
        <f t="shared" si="69"/>
        <v>411.85711358513754</v>
      </c>
      <c r="G111" s="12">
        <f t="shared" si="69"/>
        <v>630.60769569887782</v>
      </c>
      <c r="H111" s="12">
        <f t="shared" si="69"/>
        <v>642.87935893824692</v>
      </c>
      <c r="I111" s="12">
        <f t="shared" si="69"/>
        <v>514.18443446716788</v>
      </c>
      <c r="J111" s="12">
        <f t="shared" si="69"/>
        <v>443.41526488935136</v>
      </c>
      <c r="K111" s="12">
        <f t="shared" si="69"/>
        <v>403.10478626304666</v>
      </c>
      <c r="L111" s="12">
        <f t="shared" si="69"/>
        <v>366.45889660276964</v>
      </c>
      <c r="M111" s="12">
        <f t="shared" si="69"/>
        <v>333.14445145706327</v>
      </c>
      <c r="N111" s="12">
        <f t="shared" si="69"/>
        <v>302.85859223369391</v>
      </c>
      <c r="O111" s="12">
        <f t="shared" si="69"/>
        <v>275.32599293972174</v>
      </c>
      <c r="P111" s="12">
        <f t="shared" si="69"/>
        <v>250.2963572179288</v>
      </c>
      <c r="Q111" s="12">
        <f t="shared" si="69"/>
        <v>227.54214292538981</v>
      </c>
      <c r="R111" s="12">
        <f t="shared" si="69"/>
        <v>206.85649356853619</v>
      </c>
      <c r="S111" s="12">
        <f>S109/R110</f>
        <v>2068.5649356853619</v>
      </c>
    </row>
    <row r="113" spans="1:19" x14ac:dyDescent="0.2">
      <c r="A113" t="s">
        <v>86</v>
      </c>
      <c r="C113" s="12">
        <f>SUM(C111:R111)</f>
        <v>2021.9087408169844</v>
      </c>
      <c r="G113" s="9" t="s">
        <v>96</v>
      </c>
      <c r="H113" s="12">
        <f>NPV(B103,C107:I107)</f>
        <v>-890.70086135129657</v>
      </c>
    </row>
    <row r="114" spans="1:19" x14ac:dyDescent="0.2">
      <c r="A114" t="s">
        <v>87</v>
      </c>
      <c r="C114" s="12">
        <f>S111</f>
        <v>2068.5649356853619</v>
      </c>
      <c r="G114" s="9" t="s">
        <v>97</v>
      </c>
      <c r="H114" s="12">
        <f>NPV(B103,C108:I108)</f>
        <v>103.60662407077963</v>
      </c>
    </row>
    <row r="115" spans="1:19" x14ac:dyDescent="0.2">
      <c r="A115" s="13" t="s">
        <v>88</v>
      </c>
      <c r="C115" s="14">
        <f>C113+C114</f>
        <v>4090.4736765023463</v>
      </c>
      <c r="G115" s="27" t="s">
        <v>95</v>
      </c>
      <c r="H115" s="28">
        <f>H113+H114</f>
        <v>-787.09423728051695</v>
      </c>
    </row>
    <row r="116" spans="1:19" x14ac:dyDescent="0.2">
      <c r="A116" s="13"/>
      <c r="C116" s="7"/>
      <c r="G116" s="31" t="s">
        <v>98</v>
      </c>
      <c r="H116" s="12">
        <f>NPV(B103,J107:R107)/I110+S107/R110</f>
        <v>4721.054687722497</v>
      </c>
    </row>
    <row r="117" spans="1:19" x14ac:dyDescent="0.2">
      <c r="A117" t="s">
        <v>64</v>
      </c>
      <c r="C117" s="12">
        <f>B48</f>
        <v>250</v>
      </c>
      <c r="D117" s="8"/>
      <c r="G117" s="31" t="s">
        <v>99</v>
      </c>
      <c r="H117" s="12">
        <f>NPV(B103,J108:R108)/I110+S108/R110</f>
        <v>156.51322606036538</v>
      </c>
    </row>
    <row r="118" spans="1:19" x14ac:dyDescent="0.2">
      <c r="A118" t="s">
        <v>65</v>
      </c>
      <c r="C118" s="12">
        <f>C115-C117</f>
        <v>3840.4736765023463</v>
      </c>
      <c r="D118" s="8"/>
      <c r="G118" s="27" t="s">
        <v>100</v>
      </c>
      <c r="H118" s="32">
        <f>H116+H117</f>
        <v>4877.567913782862</v>
      </c>
    </row>
    <row r="119" spans="1:19" ht="15" thickBot="1" x14ac:dyDescent="0.25">
      <c r="A119" s="15" t="s">
        <v>88</v>
      </c>
      <c r="B119" s="18"/>
      <c r="C119" s="16">
        <f>C117+C118</f>
        <v>4090.4736765023463</v>
      </c>
      <c r="D119" s="21"/>
      <c r="E119" s="18"/>
      <c r="F119" s="18"/>
      <c r="G119" s="29" t="s">
        <v>48</v>
      </c>
      <c r="H119" s="30">
        <f>H115+H118</f>
        <v>4090.4736765023449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 t="s">
        <v>103</v>
      </c>
      <c r="S119" s="18"/>
    </row>
    <row r="122" spans="1:19" x14ac:dyDescent="0.2">
      <c r="A122" s="10" t="s">
        <v>52</v>
      </c>
      <c r="B122" s="11"/>
      <c r="C122" s="11" t="s">
        <v>16</v>
      </c>
      <c r="D122" s="11" t="s">
        <v>17</v>
      </c>
      <c r="E122" s="11" t="s">
        <v>18</v>
      </c>
      <c r="F122" s="11" t="s">
        <v>19</v>
      </c>
      <c r="G122" s="11" t="s">
        <v>20</v>
      </c>
      <c r="H122" s="11" t="s">
        <v>21</v>
      </c>
      <c r="I122" s="11" t="s">
        <v>66</v>
      </c>
      <c r="J122" s="11" t="s">
        <v>67</v>
      </c>
      <c r="K122" s="11" t="s">
        <v>68</v>
      </c>
      <c r="L122" s="11" t="s">
        <v>69</v>
      </c>
      <c r="M122" s="11" t="s">
        <v>70</v>
      </c>
      <c r="N122" s="11" t="s">
        <v>71</v>
      </c>
      <c r="O122" s="11" t="s">
        <v>72</v>
      </c>
      <c r="P122" s="11" t="s">
        <v>73</v>
      </c>
      <c r="Q122" s="11" t="s">
        <v>74</v>
      </c>
      <c r="R122" s="11" t="s">
        <v>75</v>
      </c>
    </row>
    <row r="123" spans="1:19" x14ac:dyDescent="0.2">
      <c r="A123" t="s">
        <v>53</v>
      </c>
      <c r="B123" s="5">
        <v>0.05</v>
      </c>
      <c r="C123" s="5">
        <f t="shared" ref="C123:R123" si="70">C65</f>
        <v>0.05</v>
      </c>
      <c r="D123" s="5">
        <f t="shared" si="70"/>
        <v>0.05</v>
      </c>
      <c r="E123" s="5">
        <f t="shared" si="70"/>
        <v>0.05</v>
      </c>
      <c r="F123" s="5">
        <f t="shared" si="70"/>
        <v>0.05</v>
      </c>
      <c r="G123" s="5">
        <f t="shared" si="70"/>
        <v>0.05</v>
      </c>
      <c r="H123" s="5">
        <f t="shared" si="70"/>
        <v>0.05</v>
      </c>
      <c r="I123" s="5">
        <f t="shared" si="70"/>
        <v>0.05</v>
      </c>
      <c r="J123" s="5">
        <f t="shared" si="70"/>
        <v>0.05</v>
      </c>
      <c r="K123" s="5">
        <f t="shared" si="70"/>
        <v>0.05</v>
      </c>
      <c r="L123" s="5">
        <f t="shared" si="70"/>
        <v>0.05</v>
      </c>
      <c r="M123" s="5">
        <f t="shared" si="70"/>
        <v>0.05</v>
      </c>
      <c r="N123" s="5">
        <f t="shared" si="70"/>
        <v>0.05</v>
      </c>
      <c r="O123" s="5">
        <f t="shared" si="70"/>
        <v>0.05</v>
      </c>
      <c r="P123" s="5">
        <f t="shared" si="70"/>
        <v>0.05</v>
      </c>
      <c r="Q123" s="5">
        <f t="shared" si="70"/>
        <v>0.05</v>
      </c>
      <c r="R123" s="5">
        <f t="shared" si="70"/>
        <v>0.05</v>
      </c>
    </row>
    <row r="124" spans="1:19" x14ac:dyDescent="0.2">
      <c r="A124" t="s">
        <v>58</v>
      </c>
      <c r="B124" s="5">
        <v>0.1</v>
      </c>
      <c r="C124" s="5">
        <v>0.1</v>
      </c>
      <c r="D124" s="5">
        <v>0.1</v>
      </c>
      <c r="E124" s="5">
        <v>0.1</v>
      </c>
      <c r="F124" s="5">
        <v>0.1</v>
      </c>
      <c r="G124" s="5">
        <v>0.1</v>
      </c>
      <c r="H124" s="5">
        <v>0.1</v>
      </c>
      <c r="I124" s="5">
        <v>0.1</v>
      </c>
      <c r="J124" s="5">
        <v>0.1</v>
      </c>
      <c r="K124" s="5">
        <v>0.1</v>
      </c>
      <c r="L124" s="5">
        <v>0.1</v>
      </c>
      <c r="M124" s="5">
        <v>0.1</v>
      </c>
      <c r="N124" s="5">
        <v>0.1</v>
      </c>
      <c r="O124" s="5">
        <v>0.1</v>
      </c>
      <c r="P124" s="5">
        <v>0.1</v>
      </c>
      <c r="Q124" s="5">
        <v>0.1</v>
      </c>
      <c r="R124" s="5">
        <v>0.1</v>
      </c>
    </row>
    <row r="125" spans="1:19" x14ac:dyDescent="0.2">
      <c r="A125" t="s">
        <v>54</v>
      </c>
      <c r="B125" s="6"/>
      <c r="C125" s="6">
        <f t="shared" ref="C125:R125" si="71">C124+(C124-C123)*C129/C130</f>
        <v>0.10325480684231228</v>
      </c>
      <c r="D125" s="6">
        <f t="shared" si="71"/>
        <v>0.11952218400830984</v>
      </c>
      <c r="E125" s="6">
        <f t="shared" si="71"/>
        <v>0.12857473350896206</v>
      </c>
      <c r="F125" s="6">
        <f t="shared" si="71"/>
        <v>0.13163122415296549</v>
      </c>
      <c r="G125" s="6">
        <f t="shared" si="71"/>
        <v>0.12273209352415182</v>
      </c>
      <c r="H125" s="6">
        <f t="shared" si="71"/>
        <v>0.12286756331721878</v>
      </c>
      <c r="I125" s="6">
        <f t="shared" si="71"/>
        <v>0.12345497762863539</v>
      </c>
      <c r="J125" s="6">
        <f t="shared" si="71"/>
        <v>0.12362509682416736</v>
      </c>
      <c r="K125" s="6">
        <f t="shared" si="71"/>
        <v>0.12362509682416736</v>
      </c>
      <c r="L125" s="6">
        <f t="shared" si="71"/>
        <v>0.12362509682416736</v>
      </c>
      <c r="M125" s="6">
        <f t="shared" si="71"/>
        <v>0.12362509682416738</v>
      </c>
      <c r="N125" s="6">
        <f t="shared" si="71"/>
        <v>0.12362509682416739</v>
      </c>
      <c r="O125" s="6">
        <f t="shared" si="71"/>
        <v>0.12362509682416739</v>
      </c>
      <c r="P125" s="6">
        <f t="shared" si="71"/>
        <v>0.12362509682416739</v>
      </c>
      <c r="Q125" s="6">
        <f t="shared" si="71"/>
        <v>0.1236250968241674</v>
      </c>
      <c r="R125" s="6">
        <f t="shared" si="71"/>
        <v>0.12362509682416742</v>
      </c>
    </row>
    <row r="126" spans="1:19" x14ac:dyDescent="0.2">
      <c r="A126" t="s">
        <v>55</v>
      </c>
      <c r="B126" s="5"/>
      <c r="C126" s="5">
        <f>C136/C142</f>
        <v>6.7566228241859635E-2</v>
      </c>
      <c r="D126" s="5">
        <f t="shared" ref="D126:R126" si="72">D136/D142</f>
        <v>7.724997335540959E-2</v>
      </c>
      <c r="E126" s="5">
        <f t="shared" si="72"/>
        <v>8.319790950063502E-2</v>
      </c>
      <c r="F126" s="5">
        <f t="shared" si="72"/>
        <v>9.6526526910601776E-2</v>
      </c>
      <c r="G126" s="5">
        <f t="shared" si="72"/>
        <v>0.10040892041284907</v>
      </c>
      <c r="H126" s="5">
        <f t="shared" si="72"/>
        <v>9.0337091289789492E-2</v>
      </c>
      <c r="I126" s="5">
        <f t="shared" si="72"/>
        <v>9.1865525321601069E-2</v>
      </c>
      <c r="J126" s="5">
        <f t="shared" si="72"/>
        <v>9.6791162546028431E-2</v>
      </c>
      <c r="K126" s="5">
        <f t="shared" si="72"/>
        <v>9.6791162546028417E-2</v>
      </c>
      <c r="L126" s="5">
        <f t="shared" si="72"/>
        <v>9.6791162546028417E-2</v>
      </c>
      <c r="M126" s="5">
        <f t="shared" si="72"/>
        <v>9.6791162546028417E-2</v>
      </c>
      <c r="N126" s="5">
        <f t="shared" si="72"/>
        <v>9.6791162546028431E-2</v>
      </c>
      <c r="O126" s="5">
        <f t="shared" si="72"/>
        <v>9.6791162546028431E-2</v>
      </c>
      <c r="P126" s="5">
        <f t="shared" si="72"/>
        <v>9.6791162546028417E-2</v>
      </c>
      <c r="Q126" s="5">
        <f t="shared" si="72"/>
        <v>9.6791162546028431E-2</v>
      </c>
      <c r="R126" s="5">
        <f t="shared" si="72"/>
        <v>9.6791162546028417E-2</v>
      </c>
    </row>
    <row r="128" spans="1:19" x14ac:dyDescent="0.2">
      <c r="A128" t="s">
        <v>48</v>
      </c>
      <c r="B128" s="4"/>
      <c r="C128" s="12">
        <f>C115</f>
        <v>4090.4736765023463</v>
      </c>
      <c r="D128" s="12">
        <f>C142</f>
        <v>6054.0210441525805</v>
      </c>
      <c r="E128" s="12">
        <f t="shared" ref="E128:R128" si="73">D142</f>
        <v>7836.9231485678383</v>
      </c>
      <c r="F128" s="12">
        <f t="shared" si="73"/>
        <v>9419.6154634246213</v>
      </c>
      <c r="G128" s="12">
        <f t="shared" si="73"/>
        <v>9758.5770097670829</v>
      </c>
      <c r="H128" s="12">
        <f t="shared" si="73"/>
        <v>9718.8347107437912</v>
      </c>
      <c r="I128" s="12">
        <f t="shared" si="73"/>
        <v>9551.8181818181711</v>
      </c>
      <c r="J128" s="12">
        <f t="shared" si="73"/>
        <v>9504.9999999999891</v>
      </c>
      <c r="K128" s="12">
        <f t="shared" si="73"/>
        <v>9504.9999999999873</v>
      </c>
      <c r="L128" s="12">
        <f t="shared" si="73"/>
        <v>9504.9999999999854</v>
      </c>
      <c r="M128" s="12">
        <f t="shared" si="73"/>
        <v>9504.9999999999836</v>
      </c>
      <c r="N128" s="12">
        <f t="shared" si="73"/>
        <v>9504.9999999999818</v>
      </c>
      <c r="O128" s="12">
        <f t="shared" si="73"/>
        <v>9504.99999999998</v>
      </c>
      <c r="P128" s="12">
        <f t="shared" si="73"/>
        <v>9504.9999999999782</v>
      </c>
      <c r="Q128" s="12">
        <f t="shared" si="73"/>
        <v>9504.9999999999764</v>
      </c>
      <c r="R128" s="12">
        <f t="shared" si="73"/>
        <v>9504.9999999999745</v>
      </c>
    </row>
    <row r="129" spans="1:18" x14ac:dyDescent="0.2">
      <c r="A129" t="s">
        <v>56</v>
      </c>
      <c r="B129" s="4"/>
      <c r="C129" s="12">
        <f t="shared" ref="C129:R129" si="74">C45</f>
        <v>250</v>
      </c>
      <c r="D129" s="12">
        <f t="shared" si="74"/>
        <v>1700</v>
      </c>
      <c r="E129" s="12">
        <f t="shared" si="74"/>
        <v>2850</v>
      </c>
      <c r="F129" s="12">
        <f t="shared" si="74"/>
        <v>3650</v>
      </c>
      <c r="G129" s="12">
        <f t="shared" si="74"/>
        <v>3050</v>
      </c>
      <c r="H129" s="12">
        <f t="shared" si="74"/>
        <v>3050</v>
      </c>
      <c r="I129" s="12">
        <f t="shared" si="74"/>
        <v>3050</v>
      </c>
      <c r="J129" s="12">
        <f t="shared" si="74"/>
        <v>3050</v>
      </c>
      <c r="K129" s="12">
        <f t="shared" si="74"/>
        <v>3050</v>
      </c>
      <c r="L129" s="12">
        <f t="shared" si="74"/>
        <v>3050</v>
      </c>
      <c r="M129" s="12">
        <f t="shared" si="74"/>
        <v>3050</v>
      </c>
      <c r="N129" s="12">
        <f t="shared" si="74"/>
        <v>3050</v>
      </c>
      <c r="O129" s="12">
        <f t="shared" si="74"/>
        <v>3050</v>
      </c>
      <c r="P129" s="12">
        <f t="shared" si="74"/>
        <v>3050</v>
      </c>
      <c r="Q129" s="12">
        <f t="shared" si="74"/>
        <v>3050</v>
      </c>
      <c r="R129" s="12">
        <f t="shared" si="74"/>
        <v>3050</v>
      </c>
    </row>
    <row r="130" spans="1:18" x14ac:dyDescent="0.2">
      <c r="A130" s="13" t="s">
        <v>57</v>
      </c>
      <c r="B130" s="17"/>
      <c r="C130" s="14">
        <f>C128-C129</f>
        <v>3840.4736765023463</v>
      </c>
      <c r="D130" s="14">
        <f>D128-D129</f>
        <v>4354.0210441525805</v>
      </c>
      <c r="E130" s="14">
        <f t="shared" ref="E130:R130" si="75">E128-E129</f>
        <v>4986.9231485678383</v>
      </c>
      <c r="F130" s="14">
        <f t="shared" si="75"/>
        <v>5769.6154634246213</v>
      </c>
      <c r="G130" s="14">
        <f t="shared" si="75"/>
        <v>6708.5770097670829</v>
      </c>
      <c r="H130" s="14">
        <f t="shared" si="75"/>
        <v>6668.8347107437912</v>
      </c>
      <c r="I130" s="14">
        <f t="shared" si="75"/>
        <v>6501.8181818181711</v>
      </c>
      <c r="J130" s="14">
        <f t="shared" si="75"/>
        <v>6454.9999999999891</v>
      </c>
      <c r="K130" s="14">
        <f t="shared" si="75"/>
        <v>6454.9999999999873</v>
      </c>
      <c r="L130" s="14">
        <f t="shared" si="75"/>
        <v>6454.9999999999854</v>
      </c>
      <c r="M130" s="14">
        <f t="shared" si="75"/>
        <v>6454.9999999999836</v>
      </c>
      <c r="N130" s="14">
        <f t="shared" si="75"/>
        <v>6454.9999999999818</v>
      </c>
      <c r="O130" s="14">
        <f t="shared" si="75"/>
        <v>6454.99999999998</v>
      </c>
      <c r="P130" s="14">
        <f t="shared" si="75"/>
        <v>6454.9999999999782</v>
      </c>
      <c r="Q130" s="14">
        <f t="shared" si="75"/>
        <v>6454.9999999999764</v>
      </c>
      <c r="R130" s="14">
        <f t="shared" si="75"/>
        <v>6454.9999999999745</v>
      </c>
    </row>
    <row r="131" spans="1:18" x14ac:dyDescent="0.2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x14ac:dyDescent="0.2">
      <c r="A132" t="s">
        <v>59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x14ac:dyDescent="0.2">
      <c r="A133" t="s">
        <v>4</v>
      </c>
      <c r="C133" s="12">
        <f t="shared" ref="C133:R133" si="76">C123*C129</f>
        <v>12.5</v>
      </c>
      <c r="D133" s="12">
        <f t="shared" si="76"/>
        <v>85</v>
      </c>
      <c r="E133" s="12">
        <f t="shared" si="76"/>
        <v>142.5</v>
      </c>
      <c r="F133" s="12">
        <f t="shared" si="76"/>
        <v>182.5</v>
      </c>
      <c r="G133" s="12">
        <f t="shared" si="76"/>
        <v>152.5</v>
      </c>
      <c r="H133" s="12">
        <f t="shared" si="76"/>
        <v>152.5</v>
      </c>
      <c r="I133" s="12">
        <f t="shared" si="76"/>
        <v>152.5</v>
      </c>
      <c r="J133" s="12">
        <f t="shared" si="76"/>
        <v>152.5</v>
      </c>
      <c r="K133" s="12">
        <f t="shared" si="76"/>
        <v>152.5</v>
      </c>
      <c r="L133" s="12">
        <f t="shared" si="76"/>
        <v>152.5</v>
      </c>
      <c r="M133" s="12">
        <f t="shared" si="76"/>
        <v>152.5</v>
      </c>
      <c r="N133" s="12">
        <f t="shared" si="76"/>
        <v>152.5</v>
      </c>
      <c r="O133" s="12">
        <f t="shared" si="76"/>
        <v>152.5</v>
      </c>
      <c r="P133" s="12">
        <f t="shared" si="76"/>
        <v>152.5</v>
      </c>
      <c r="Q133" s="12">
        <f t="shared" si="76"/>
        <v>152.5</v>
      </c>
      <c r="R133" s="12">
        <f t="shared" si="76"/>
        <v>152.5</v>
      </c>
    </row>
    <row r="134" spans="1:18" x14ac:dyDescent="0.2">
      <c r="A134" t="s">
        <v>35</v>
      </c>
      <c r="C134" s="12">
        <f t="shared" ref="C134:R134" si="77">-C34</f>
        <v>0</v>
      </c>
      <c r="D134" s="12">
        <f t="shared" si="77"/>
        <v>0</v>
      </c>
      <c r="E134" s="12">
        <f t="shared" si="77"/>
        <v>0</v>
      </c>
      <c r="F134" s="12">
        <f t="shared" si="77"/>
        <v>0</v>
      </c>
      <c r="G134" s="12">
        <f t="shared" si="77"/>
        <v>0</v>
      </c>
      <c r="H134" s="12">
        <f t="shared" si="77"/>
        <v>-109</v>
      </c>
      <c r="I134" s="12">
        <f t="shared" si="77"/>
        <v>-82</v>
      </c>
      <c r="J134" s="12">
        <f t="shared" si="77"/>
        <v>-30.5</v>
      </c>
      <c r="K134" s="12">
        <f t="shared" si="77"/>
        <v>-30.5</v>
      </c>
      <c r="L134" s="12">
        <f t="shared" si="77"/>
        <v>-30.5</v>
      </c>
      <c r="M134" s="12">
        <f t="shared" si="77"/>
        <v>-30.5</v>
      </c>
      <c r="N134" s="12">
        <f t="shared" si="77"/>
        <v>-30.5</v>
      </c>
      <c r="O134" s="12">
        <f t="shared" si="77"/>
        <v>-30.5</v>
      </c>
      <c r="P134" s="12">
        <f t="shared" si="77"/>
        <v>-30.5</v>
      </c>
      <c r="Q134" s="12">
        <f t="shared" si="77"/>
        <v>-30.5</v>
      </c>
      <c r="R134" s="12">
        <f t="shared" si="77"/>
        <v>-30.5</v>
      </c>
    </row>
    <row r="135" spans="1:18" x14ac:dyDescent="0.2">
      <c r="A135" t="s">
        <v>49</v>
      </c>
      <c r="C135" s="12">
        <f t="shared" ref="C135:R135" si="78">C125*C130</f>
        <v>396.54736765023466</v>
      </c>
      <c r="D135" s="12">
        <f t="shared" si="78"/>
        <v>520.40210441525812</v>
      </c>
      <c r="E135" s="12">
        <f t="shared" si="78"/>
        <v>641.19231485678381</v>
      </c>
      <c r="F135" s="12">
        <f t="shared" si="78"/>
        <v>759.46154634246216</v>
      </c>
      <c r="G135" s="12">
        <f t="shared" si="78"/>
        <v>823.35770097670843</v>
      </c>
      <c r="H135" s="12">
        <f t="shared" si="78"/>
        <v>819.38347107437914</v>
      </c>
      <c r="I135" s="12">
        <f t="shared" si="78"/>
        <v>802.68181818181711</v>
      </c>
      <c r="J135" s="12">
        <f t="shared" si="78"/>
        <v>797.99999999999898</v>
      </c>
      <c r="K135" s="12">
        <f t="shared" si="78"/>
        <v>797.99999999999875</v>
      </c>
      <c r="L135" s="12">
        <f t="shared" si="78"/>
        <v>797.99999999999852</v>
      </c>
      <c r="M135" s="12">
        <f t="shared" si="78"/>
        <v>797.99999999999841</v>
      </c>
      <c r="N135" s="12">
        <f t="shared" si="78"/>
        <v>797.99999999999829</v>
      </c>
      <c r="O135" s="12">
        <f t="shared" si="78"/>
        <v>797.99999999999807</v>
      </c>
      <c r="P135" s="12">
        <f t="shared" si="78"/>
        <v>797.99999999999784</v>
      </c>
      <c r="Q135" s="12">
        <f t="shared" si="78"/>
        <v>797.99999999999773</v>
      </c>
      <c r="R135" s="12">
        <f t="shared" si="78"/>
        <v>797.9999999999975</v>
      </c>
    </row>
    <row r="136" spans="1:18" x14ac:dyDescent="0.2">
      <c r="A136" s="13" t="s">
        <v>59</v>
      </c>
      <c r="B136" s="13"/>
      <c r="C136" s="14">
        <f>SUM(C133:C135)</f>
        <v>409.04736765023466</v>
      </c>
      <c r="D136" s="14">
        <f>SUM(D133:D135)</f>
        <v>605.40210441525812</v>
      </c>
      <c r="E136" s="14">
        <f t="shared" ref="E136:R136" si="79">SUM(E133:E135)</f>
        <v>783.69231485678381</v>
      </c>
      <c r="F136" s="14">
        <f t="shared" si="79"/>
        <v>941.96154634246216</v>
      </c>
      <c r="G136" s="14">
        <f t="shared" si="79"/>
        <v>975.85770097670843</v>
      </c>
      <c r="H136" s="14">
        <f t="shared" si="79"/>
        <v>862.88347107437914</v>
      </c>
      <c r="I136" s="14">
        <f t="shared" si="79"/>
        <v>873.18181818181711</v>
      </c>
      <c r="J136" s="14">
        <f t="shared" si="79"/>
        <v>919.99999999999898</v>
      </c>
      <c r="K136" s="14">
        <f t="shared" si="79"/>
        <v>919.99999999999875</v>
      </c>
      <c r="L136" s="14">
        <f t="shared" si="79"/>
        <v>919.99999999999852</v>
      </c>
      <c r="M136" s="14">
        <f t="shared" si="79"/>
        <v>919.99999999999841</v>
      </c>
      <c r="N136" s="14">
        <f t="shared" si="79"/>
        <v>919.99999999999829</v>
      </c>
      <c r="O136" s="14">
        <f t="shared" si="79"/>
        <v>919.99999999999807</v>
      </c>
      <c r="P136" s="14">
        <f t="shared" si="79"/>
        <v>919.99999999999784</v>
      </c>
      <c r="Q136" s="14">
        <f t="shared" si="79"/>
        <v>919.99999999999773</v>
      </c>
      <c r="R136" s="14">
        <f t="shared" si="79"/>
        <v>919.9999999999975</v>
      </c>
    </row>
    <row r="137" spans="1:18" x14ac:dyDescent="0.2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x14ac:dyDescent="0.2">
      <c r="A138" t="s">
        <v>60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x14ac:dyDescent="0.2">
      <c r="A139" t="s">
        <v>61</v>
      </c>
      <c r="B139" s="4"/>
      <c r="C139" s="12">
        <f>C115</f>
        <v>4090.4736765023463</v>
      </c>
      <c r="D139" s="12">
        <f>C142</f>
        <v>6054.0210441525805</v>
      </c>
      <c r="E139" s="12">
        <f t="shared" ref="E139:R139" si="80">D142</f>
        <v>7836.9231485678383</v>
      </c>
      <c r="F139" s="12">
        <f t="shared" si="80"/>
        <v>9419.6154634246213</v>
      </c>
      <c r="G139" s="12">
        <f t="shared" si="80"/>
        <v>9758.5770097670829</v>
      </c>
      <c r="H139" s="12">
        <f t="shared" si="80"/>
        <v>9718.8347107437912</v>
      </c>
      <c r="I139" s="12">
        <f t="shared" si="80"/>
        <v>9551.8181818181711</v>
      </c>
      <c r="J139" s="12">
        <f t="shared" si="80"/>
        <v>9504.9999999999891</v>
      </c>
      <c r="K139" s="12">
        <f t="shared" si="80"/>
        <v>9504.9999999999873</v>
      </c>
      <c r="L139" s="12">
        <f t="shared" si="80"/>
        <v>9504.9999999999854</v>
      </c>
      <c r="M139" s="12">
        <f t="shared" si="80"/>
        <v>9504.9999999999836</v>
      </c>
      <c r="N139" s="12">
        <f t="shared" si="80"/>
        <v>9504.9999999999818</v>
      </c>
      <c r="O139" s="12">
        <f t="shared" si="80"/>
        <v>9504.99999999998</v>
      </c>
      <c r="P139" s="12">
        <f t="shared" si="80"/>
        <v>9504.9999999999782</v>
      </c>
      <c r="Q139" s="12">
        <f t="shared" si="80"/>
        <v>9504.9999999999764</v>
      </c>
      <c r="R139" s="12">
        <f t="shared" si="80"/>
        <v>9504.9999999999745</v>
      </c>
    </row>
    <row r="140" spans="1:18" x14ac:dyDescent="0.2">
      <c r="A140" t="s">
        <v>59</v>
      </c>
      <c r="B140" s="4"/>
      <c r="C140" s="12">
        <f>C136</f>
        <v>409.04736765023466</v>
      </c>
      <c r="D140" s="12">
        <f>D136</f>
        <v>605.40210441525812</v>
      </c>
      <c r="E140" s="12">
        <f t="shared" ref="E140:R140" si="81">E136</f>
        <v>783.69231485678381</v>
      </c>
      <c r="F140" s="12">
        <f t="shared" si="81"/>
        <v>941.96154634246216</v>
      </c>
      <c r="G140" s="12">
        <f t="shared" si="81"/>
        <v>975.85770097670843</v>
      </c>
      <c r="H140" s="12">
        <f t="shared" si="81"/>
        <v>862.88347107437914</v>
      </c>
      <c r="I140" s="12">
        <f t="shared" si="81"/>
        <v>873.18181818181711</v>
      </c>
      <c r="J140" s="12">
        <f t="shared" si="81"/>
        <v>919.99999999999898</v>
      </c>
      <c r="K140" s="12">
        <f t="shared" si="81"/>
        <v>919.99999999999875</v>
      </c>
      <c r="L140" s="12">
        <f t="shared" si="81"/>
        <v>919.99999999999852</v>
      </c>
      <c r="M140" s="12">
        <f t="shared" si="81"/>
        <v>919.99999999999841</v>
      </c>
      <c r="N140" s="12">
        <f t="shared" si="81"/>
        <v>919.99999999999829</v>
      </c>
      <c r="O140" s="12">
        <f t="shared" si="81"/>
        <v>919.99999999999807</v>
      </c>
      <c r="P140" s="12">
        <f t="shared" si="81"/>
        <v>919.99999999999784</v>
      </c>
      <c r="Q140" s="12">
        <f t="shared" si="81"/>
        <v>919.99999999999773</v>
      </c>
      <c r="R140" s="12">
        <f t="shared" si="81"/>
        <v>919.9999999999975</v>
      </c>
    </row>
    <row r="141" spans="1:18" x14ac:dyDescent="0.2">
      <c r="A141" t="s">
        <v>62</v>
      </c>
      <c r="B141" s="4"/>
      <c r="C141" s="12">
        <f t="shared" ref="C141:R141" si="82">-C33</f>
        <v>1554.5</v>
      </c>
      <c r="D141" s="12">
        <f t="shared" si="82"/>
        <v>1177.5</v>
      </c>
      <c r="E141" s="12">
        <f t="shared" si="82"/>
        <v>799</v>
      </c>
      <c r="F141" s="12">
        <f t="shared" si="82"/>
        <v>-603</v>
      </c>
      <c r="G141" s="12">
        <f t="shared" si="82"/>
        <v>-1015.6</v>
      </c>
      <c r="H141" s="12">
        <f t="shared" si="82"/>
        <v>-1029.9000000000001</v>
      </c>
      <c r="I141" s="12">
        <f t="shared" si="82"/>
        <v>-920</v>
      </c>
      <c r="J141" s="12">
        <f t="shared" si="82"/>
        <v>-920</v>
      </c>
      <c r="K141" s="12">
        <f t="shared" si="82"/>
        <v>-920</v>
      </c>
      <c r="L141" s="12">
        <f t="shared" si="82"/>
        <v>-920</v>
      </c>
      <c r="M141" s="12">
        <f t="shared" si="82"/>
        <v>-920</v>
      </c>
      <c r="N141" s="12">
        <f t="shared" si="82"/>
        <v>-920</v>
      </c>
      <c r="O141" s="12">
        <f t="shared" si="82"/>
        <v>-920</v>
      </c>
      <c r="P141" s="12">
        <f t="shared" si="82"/>
        <v>-920</v>
      </c>
      <c r="Q141" s="12">
        <f t="shared" si="82"/>
        <v>-920</v>
      </c>
      <c r="R141" s="12">
        <f t="shared" si="82"/>
        <v>-920</v>
      </c>
    </row>
    <row r="142" spans="1:18" ht="15" thickBot="1" x14ac:dyDescent="0.25">
      <c r="A142" s="15" t="s">
        <v>63</v>
      </c>
      <c r="B142" s="22"/>
      <c r="C142" s="16">
        <f>SUM(C139:C141)</f>
        <v>6054.0210441525805</v>
      </c>
      <c r="D142" s="16">
        <f>SUM(D139:D141)</f>
        <v>7836.9231485678383</v>
      </c>
      <c r="E142" s="16">
        <f t="shared" ref="E142:R142" si="83">SUM(E139:E141)</f>
        <v>9419.6154634246213</v>
      </c>
      <c r="F142" s="16">
        <f t="shared" si="83"/>
        <v>9758.5770097670829</v>
      </c>
      <c r="G142" s="16">
        <f t="shared" si="83"/>
        <v>9718.8347107437912</v>
      </c>
      <c r="H142" s="16">
        <f t="shared" si="83"/>
        <v>9551.8181818181711</v>
      </c>
      <c r="I142" s="16">
        <f t="shared" si="83"/>
        <v>9504.9999999999891</v>
      </c>
      <c r="J142" s="16">
        <f t="shared" si="83"/>
        <v>9504.9999999999873</v>
      </c>
      <c r="K142" s="16">
        <f t="shared" si="83"/>
        <v>9504.9999999999854</v>
      </c>
      <c r="L142" s="16">
        <f t="shared" si="83"/>
        <v>9504.9999999999836</v>
      </c>
      <c r="M142" s="16">
        <f t="shared" si="83"/>
        <v>9504.9999999999818</v>
      </c>
      <c r="N142" s="16">
        <f t="shared" si="83"/>
        <v>9504.99999999998</v>
      </c>
      <c r="O142" s="16">
        <f t="shared" si="83"/>
        <v>9504.9999999999782</v>
      </c>
      <c r="P142" s="16">
        <f t="shared" si="83"/>
        <v>9504.9999999999764</v>
      </c>
      <c r="Q142" s="16">
        <f t="shared" si="83"/>
        <v>9504.9999999999745</v>
      </c>
      <c r="R142" s="16">
        <f t="shared" si="83"/>
        <v>9504.9999999999727</v>
      </c>
    </row>
    <row r="143" spans="1:18" x14ac:dyDescent="0.2">
      <c r="J143" s="4"/>
    </row>
    <row r="145" spans="9:9" x14ac:dyDescent="0.2">
      <c r="I145" s="4"/>
    </row>
  </sheetData>
  <pageMargins left="0.7" right="0.7" top="0.75" bottom="0.75" header="0.3" footer="0.3"/>
  <pageSetup paperSize="8" scale="77" fitToHeight="0" orientation="landscape" r:id="rId1"/>
  <rowBreaks count="2" manualBreakCount="2">
    <brk id="66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Ceres + geen subsidie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Barend Salemink</dc:creator>
  <cp:lastModifiedBy>Barend Salemink</cp:lastModifiedBy>
  <cp:lastPrinted>2022-08-25T09:48:15Z</cp:lastPrinted>
  <dcterms:created xsi:type="dcterms:W3CDTF">2022-05-08T08:40:21Z</dcterms:created>
  <dcterms:modified xsi:type="dcterms:W3CDTF">2022-08-25T09:50:48Z</dcterms:modified>
</cp:coreProperties>
</file>