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ueincnl-my.sharepoint.com/personal/barend_salemink_valueinc_nl/Documents/Knowledge Base BWS/Werken met Waarde/5 Ceres - Casus/"/>
    </mc:Choice>
  </mc:AlternateContent>
  <xr:revisionPtr revIDLastSave="11" documentId="8_{FA8F058A-00C7-48B6-BD17-7208C8EADC2B}" xr6:coauthVersionLast="47" xr6:coauthVersionMax="47" xr10:uidLastSave="{957BDF53-9FF1-48FA-A776-171E8CA61C6E}"/>
  <bookViews>
    <workbookView xWindow="5580" yWindow="915" windowWidth="42225" windowHeight="19575" tabRatio="730" xr2:uid="{A9DFA767-4A73-47EC-9933-169E2E24A12A}"/>
  </bookViews>
  <sheets>
    <sheet name="C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F115" i="1"/>
  <c r="F116" i="1" s="1"/>
  <c r="F114" i="1"/>
  <c r="F113" i="1"/>
  <c r="F117" i="1" s="1"/>
  <c r="F112" i="1"/>
  <c r="F111" i="1"/>
  <c r="A108" i="1"/>
  <c r="D92" i="1" l="1"/>
  <c r="E92" i="1"/>
  <c r="F92" i="1"/>
  <c r="G92" i="1"/>
  <c r="H92" i="1"/>
  <c r="I92" i="1"/>
  <c r="D93" i="1"/>
  <c r="E93" i="1"/>
  <c r="F93" i="1"/>
  <c r="G93" i="1"/>
  <c r="H93" i="1"/>
  <c r="I93" i="1"/>
  <c r="D95" i="1"/>
  <c r="E95" i="1"/>
  <c r="F95" i="1"/>
  <c r="G95" i="1"/>
  <c r="H95" i="1"/>
  <c r="I95" i="1"/>
  <c r="C95" i="1"/>
  <c r="C93" i="1"/>
  <c r="C92" i="1"/>
  <c r="C90" i="1"/>
  <c r="D121" i="1"/>
  <c r="E121" i="1"/>
  <c r="F121" i="1"/>
  <c r="G121" i="1"/>
  <c r="H121" i="1"/>
  <c r="I121" i="1"/>
  <c r="C121" i="1"/>
  <c r="C101" i="1" l="1"/>
  <c r="C108" i="1" s="1"/>
  <c r="D100" i="1"/>
  <c r="D101" i="1" s="1"/>
  <c r="D108" i="1" s="1"/>
  <c r="C104" i="1"/>
  <c r="D104" i="1"/>
  <c r="E104" i="1"/>
  <c r="F104" i="1"/>
  <c r="G104" i="1"/>
  <c r="H104" i="1"/>
  <c r="I104" i="1"/>
  <c r="C29" i="1"/>
  <c r="D29" i="1"/>
  <c r="E29" i="1"/>
  <c r="F29" i="1"/>
  <c r="G29" i="1"/>
  <c r="H29" i="1"/>
  <c r="I29" i="1"/>
  <c r="B71" i="1"/>
  <c r="B67" i="1"/>
  <c r="A25" i="1"/>
  <c r="A67" i="1" s="1"/>
  <c r="B46" i="1"/>
  <c r="C115" i="1" s="1"/>
  <c r="B53" i="1"/>
  <c r="B52" i="1"/>
  <c r="D20" i="1"/>
  <c r="E20" i="1"/>
  <c r="E53" i="1" s="1"/>
  <c r="F20" i="1"/>
  <c r="F53" i="1" s="1"/>
  <c r="G20" i="1"/>
  <c r="H20" i="1"/>
  <c r="H53" i="1" s="1"/>
  <c r="I20" i="1"/>
  <c r="C20" i="1"/>
  <c r="D14" i="1"/>
  <c r="D52" i="1" s="1"/>
  <c r="E14" i="1"/>
  <c r="E52" i="1" s="1"/>
  <c r="F14" i="1"/>
  <c r="F52" i="1" s="1"/>
  <c r="G14" i="1"/>
  <c r="G52" i="1" s="1"/>
  <c r="H14" i="1"/>
  <c r="H52" i="1" s="1"/>
  <c r="I14" i="1"/>
  <c r="I52" i="1" s="1"/>
  <c r="C14" i="1"/>
  <c r="C52" i="1" s="1"/>
  <c r="D59" i="1"/>
  <c r="E59" i="1"/>
  <c r="F59" i="1"/>
  <c r="G59" i="1"/>
  <c r="H59" i="1"/>
  <c r="I59" i="1"/>
  <c r="C59" i="1"/>
  <c r="D4" i="1"/>
  <c r="D5" i="1" s="1"/>
  <c r="D25" i="1" s="1"/>
  <c r="E4" i="1"/>
  <c r="E5" i="1" s="1"/>
  <c r="E71" i="1" s="1"/>
  <c r="F4" i="1"/>
  <c r="F5" i="1" s="1"/>
  <c r="F25" i="1" s="1"/>
  <c r="G4" i="1"/>
  <c r="G5" i="1" s="1"/>
  <c r="G25" i="1" s="1"/>
  <c r="H4" i="1"/>
  <c r="H5" i="1" s="1"/>
  <c r="H71" i="1" s="1"/>
  <c r="I4" i="1"/>
  <c r="I5" i="1" s="1"/>
  <c r="I25" i="1" s="1"/>
  <c r="C4" i="1"/>
  <c r="C5" i="1" s="1"/>
  <c r="C25" i="1" s="1"/>
  <c r="B39" i="1"/>
  <c r="C36" i="1" s="1"/>
  <c r="C39" i="1" s="1"/>
  <c r="D36" i="1" s="1"/>
  <c r="D39" i="1" s="1"/>
  <c r="E36" i="1" s="1"/>
  <c r="E39" i="1" s="1"/>
  <c r="F36" i="1" s="1"/>
  <c r="F39" i="1" s="1"/>
  <c r="G36" i="1" s="1"/>
  <c r="G39" i="1" s="1"/>
  <c r="H36" i="1" s="1"/>
  <c r="H39" i="1" s="1"/>
  <c r="I36" i="1" s="1"/>
  <c r="I39" i="1" s="1"/>
  <c r="I13" i="1" s="1"/>
  <c r="C43" i="1" l="1"/>
  <c r="E100" i="1"/>
  <c r="C28" i="1"/>
  <c r="F71" i="1"/>
  <c r="D71" i="1"/>
  <c r="D28" i="1"/>
  <c r="G28" i="1"/>
  <c r="F28" i="1"/>
  <c r="H28" i="1"/>
  <c r="E28" i="1"/>
  <c r="I28" i="1"/>
  <c r="G71" i="1"/>
  <c r="C71" i="1"/>
  <c r="C72" i="1" s="1"/>
  <c r="C73" i="1" s="1"/>
  <c r="C26" i="1" s="1"/>
  <c r="C27" i="1" s="1"/>
  <c r="H25" i="1"/>
  <c r="E25" i="1"/>
  <c r="I71" i="1"/>
  <c r="C48" i="1"/>
  <c r="B19" i="1"/>
  <c r="C6" i="1" s="1"/>
  <c r="B54" i="1"/>
  <c r="D53" i="1"/>
  <c r="D54" i="1" s="1"/>
  <c r="C53" i="1"/>
  <c r="C54" i="1" s="1"/>
  <c r="I53" i="1"/>
  <c r="I54" i="1" s="1"/>
  <c r="G53" i="1"/>
  <c r="G54" i="1" s="1"/>
  <c r="F54" i="1"/>
  <c r="E54" i="1"/>
  <c r="H54" i="1"/>
  <c r="H13" i="1"/>
  <c r="G13" i="1"/>
  <c r="F13" i="1"/>
  <c r="E13" i="1"/>
  <c r="D13" i="1"/>
  <c r="C13" i="1"/>
  <c r="B13" i="1"/>
  <c r="B16" i="1" s="1"/>
  <c r="C46" i="1" l="1"/>
  <c r="C19" i="1" s="1"/>
  <c r="D6" i="1" s="1"/>
  <c r="C128" i="1"/>
  <c r="C132" i="1" s="1"/>
  <c r="E101" i="1"/>
  <c r="E108" i="1" s="1"/>
  <c r="F100" i="1"/>
  <c r="C7" i="1"/>
  <c r="C76" i="1"/>
  <c r="C77" i="1" s="1"/>
  <c r="D72" i="1"/>
  <c r="D73" i="1" s="1"/>
  <c r="D26" i="1" s="1"/>
  <c r="D27" i="1" s="1"/>
  <c r="C55" i="1"/>
  <c r="E55" i="1"/>
  <c r="D55" i="1"/>
  <c r="H55" i="1"/>
  <c r="I55" i="1"/>
  <c r="F55" i="1"/>
  <c r="G55" i="1"/>
  <c r="E30" i="1" l="1"/>
  <c r="E94" i="1"/>
  <c r="G30" i="1"/>
  <c r="G94" i="1"/>
  <c r="F30" i="1"/>
  <c r="F94" i="1"/>
  <c r="I30" i="1"/>
  <c r="I94" i="1"/>
  <c r="D30" i="1"/>
  <c r="D31" i="1" s="1"/>
  <c r="D94" i="1"/>
  <c r="C30" i="1"/>
  <c r="C31" i="1" s="1"/>
  <c r="C105" i="1" s="1"/>
  <c r="C94" i="1"/>
  <c r="H30" i="1"/>
  <c r="H94" i="1"/>
  <c r="D48" i="1"/>
  <c r="D43" i="1"/>
  <c r="D46" i="1" s="1"/>
  <c r="E48" i="1" s="1"/>
  <c r="G100" i="1"/>
  <c r="F101" i="1"/>
  <c r="F108" i="1" s="1"/>
  <c r="C67" i="1"/>
  <c r="C68" i="1" s="1"/>
  <c r="C69" i="1" s="1"/>
  <c r="C8" i="1" s="1"/>
  <c r="C9" i="1" s="1"/>
  <c r="D7" i="1"/>
  <c r="D76" i="1"/>
  <c r="D77" i="1" s="1"/>
  <c r="E72" i="1"/>
  <c r="E73" i="1" s="1"/>
  <c r="E26" i="1" s="1"/>
  <c r="E27" i="1" s="1"/>
  <c r="E31" i="1" l="1"/>
  <c r="E140" i="1" s="1"/>
  <c r="C140" i="1"/>
  <c r="C84" i="1"/>
  <c r="C91" i="1"/>
  <c r="C96" i="1" s="1"/>
  <c r="D128" i="1"/>
  <c r="D132" i="1" s="1"/>
  <c r="D105" i="1"/>
  <c r="D140" i="1"/>
  <c r="E43" i="1"/>
  <c r="D19" i="1"/>
  <c r="E46" i="1"/>
  <c r="F48" i="1" s="1"/>
  <c r="E128" i="1"/>
  <c r="E132" i="1" s="1"/>
  <c r="E6" i="1"/>
  <c r="D67" i="1"/>
  <c r="D68" i="1" s="1"/>
  <c r="D69" i="1" s="1"/>
  <c r="D8" i="1" s="1"/>
  <c r="D9" i="1" s="1"/>
  <c r="H100" i="1"/>
  <c r="G101" i="1"/>
  <c r="G108" i="1" s="1"/>
  <c r="F72" i="1"/>
  <c r="F73" i="1" s="1"/>
  <c r="F26" i="1" s="1"/>
  <c r="F27" i="1" s="1"/>
  <c r="F31" i="1" s="1"/>
  <c r="C79" i="1"/>
  <c r="E105" i="1" l="1"/>
  <c r="D90" i="1"/>
  <c r="C15" i="1"/>
  <c r="C16" i="1" s="1"/>
  <c r="D84" i="1"/>
  <c r="D91" i="1"/>
  <c r="F105" i="1"/>
  <c r="F140" i="1"/>
  <c r="F43" i="1"/>
  <c r="F128" i="1" s="1"/>
  <c r="F132" i="1" s="1"/>
  <c r="E19" i="1"/>
  <c r="E7" i="1"/>
  <c r="E67" i="1" s="1"/>
  <c r="E68" i="1" s="1"/>
  <c r="E76" i="1"/>
  <c r="E77" i="1" s="1"/>
  <c r="I100" i="1"/>
  <c r="I101" i="1" s="1"/>
  <c r="I108" i="1" s="1"/>
  <c r="H101" i="1"/>
  <c r="H108" i="1" s="1"/>
  <c r="C32" i="1"/>
  <c r="C133" i="1" s="1"/>
  <c r="C106" i="1"/>
  <c r="C107" i="1" s="1"/>
  <c r="C109" i="1" s="1"/>
  <c r="G72" i="1"/>
  <c r="G73" i="1" s="1"/>
  <c r="G26" i="1" s="1"/>
  <c r="G27" i="1" s="1"/>
  <c r="G31" i="1" s="1"/>
  <c r="D79" i="1"/>
  <c r="D96" i="1" l="1"/>
  <c r="F46" i="1"/>
  <c r="G43" i="1" s="1"/>
  <c r="G46" i="1" s="1"/>
  <c r="H43" i="1" s="1"/>
  <c r="G105" i="1"/>
  <c r="G140" i="1"/>
  <c r="F6" i="1"/>
  <c r="F76" i="1" s="1"/>
  <c r="F77" i="1" s="1"/>
  <c r="E69" i="1"/>
  <c r="E8" i="1" s="1"/>
  <c r="E9" i="1" s="1"/>
  <c r="D32" i="1"/>
  <c r="D133" i="1" s="1"/>
  <c r="D106" i="1"/>
  <c r="D107" i="1" s="1"/>
  <c r="D109" i="1" s="1"/>
  <c r="H72" i="1"/>
  <c r="H73" i="1" s="1"/>
  <c r="H26" i="1" s="1"/>
  <c r="H27" i="1" s="1"/>
  <c r="H31" i="1" s="1"/>
  <c r="E84" i="1" l="1"/>
  <c r="E91" i="1"/>
  <c r="E90" i="1"/>
  <c r="E96" i="1" s="1"/>
  <c r="D15" i="1"/>
  <c r="D16" i="1" s="1"/>
  <c r="G48" i="1"/>
  <c r="F19" i="1"/>
  <c r="G6" i="1" s="1"/>
  <c r="G7" i="1" s="1"/>
  <c r="G67" i="1" s="1"/>
  <c r="G128" i="1"/>
  <c r="G132" i="1" s="1"/>
  <c r="H105" i="1"/>
  <c r="H140" i="1"/>
  <c r="H48" i="1"/>
  <c r="H46" i="1"/>
  <c r="I48" i="1" s="1"/>
  <c r="H128" i="1"/>
  <c r="H132" i="1" s="1"/>
  <c r="G19" i="1"/>
  <c r="F7" i="1"/>
  <c r="F67" i="1" s="1"/>
  <c r="F68" i="1" s="1"/>
  <c r="F69" i="1" s="1"/>
  <c r="F8" i="1" s="1"/>
  <c r="F9" i="1" s="1"/>
  <c r="E79" i="1"/>
  <c r="E106" i="1" s="1"/>
  <c r="E107" i="1" s="1"/>
  <c r="E109" i="1" s="1"/>
  <c r="I72" i="1"/>
  <c r="I73" i="1" s="1"/>
  <c r="I26" i="1" s="1"/>
  <c r="I27" i="1" s="1"/>
  <c r="I31" i="1" s="1"/>
  <c r="F90" i="1" l="1"/>
  <c r="E15" i="1"/>
  <c r="E16" i="1" s="1"/>
  <c r="F84" i="1"/>
  <c r="F91" i="1"/>
  <c r="G76" i="1"/>
  <c r="G77" i="1" s="1"/>
  <c r="I140" i="1"/>
  <c r="I43" i="1"/>
  <c r="E32" i="1"/>
  <c r="E133" i="1" s="1"/>
  <c r="H19" i="1"/>
  <c r="H6" i="1"/>
  <c r="H7" i="1" s="1"/>
  <c r="H67" i="1" s="1"/>
  <c r="F79" i="1"/>
  <c r="G68" i="1"/>
  <c r="G69" i="1" s="1"/>
  <c r="G8" i="1" s="1"/>
  <c r="G9" i="1" s="1"/>
  <c r="F32" i="1"/>
  <c r="F133" i="1" s="1"/>
  <c r="F106" i="1"/>
  <c r="F107" i="1" s="1"/>
  <c r="F109" i="1" s="1"/>
  <c r="I105" i="1"/>
  <c r="F96" i="1" l="1"/>
  <c r="G84" i="1"/>
  <c r="G91" i="1"/>
  <c r="H68" i="1"/>
  <c r="H69" i="1" s="1"/>
  <c r="H8" i="1" s="1"/>
  <c r="H9" i="1" s="1"/>
  <c r="I46" i="1"/>
  <c r="I19" i="1" s="1"/>
  <c r="I128" i="1"/>
  <c r="I132" i="1" s="1"/>
  <c r="I6" i="1"/>
  <c r="I76" i="1" s="1"/>
  <c r="I77" i="1" s="1"/>
  <c r="H76" i="1"/>
  <c r="H77" i="1" s="1"/>
  <c r="G79" i="1"/>
  <c r="G32" i="1" s="1"/>
  <c r="G133" i="1" s="1"/>
  <c r="J105" i="1"/>
  <c r="H84" i="1" l="1"/>
  <c r="H91" i="1"/>
  <c r="G90" i="1"/>
  <c r="G96" i="1" s="1"/>
  <c r="F15" i="1"/>
  <c r="F16" i="1" s="1"/>
  <c r="H79" i="1"/>
  <c r="H32" i="1" s="1"/>
  <c r="H133" i="1" s="1"/>
  <c r="I7" i="1"/>
  <c r="I67" i="1" s="1"/>
  <c r="I68" i="1" s="1"/>
  <c r="I69" i="1" s="1"/>
  <c r="I8" i="1" s="1"/>
  <c r="I9" i="1" s="1"/>
  <c r="G106" i="1"/>
  <c r="G107" i="1" s="1"/>
  <c r="G109" i="1" s="1"/>
  <c r="I84" i="1" l="1"/>
  <c r="I91" i="1"/>
  <c r="H90" i="1"/>
  <c r="H96" i="1" s="1"/>
  <c r="G15" i="1"/>
  <c r="G16" i="1" s="1"/>
  <c r="H106" i="1"/>
  <c r="H107" i="1" s="1"/>
  <c r="H109" i="1" s="1"/>
  <c r="I79" i="1"/>
  <c r="J106" i="1" s="1"/>
  <c r="J107" i="1" s="1"/>
  <c r="I90" i="1" l="1"/>
  <c r="I96" i="1" s="1"/>
  <c r="I15" i="1" s="1"/>
  <c r="I16" i="1" s="1"/>
  <c r="H15" i="1"/>
  <c r="H16" i="1" s="1"/>
  <c r="I32" i="1"/>
  <c r="I133" i="1" s="1"/>
  <c r="I106" i="1"/>
  <c r="I107" i="1" s="1"/>
  <c r="I109" i="1" l="1"/>
  <c r="C111" i="1" s="1"/>
  <c r="C116" i="1" s="1"/>
  <c r="C117" i="1" s="1"/>
  <c r="C127" i="1" l="1"/>
  <c r="C129" i="1" s="1"/>
  <c r="C123" i="1" s="1"/>
  <c r="C134" i="1" s="1"/>
  <c r="C135" i="1" s="1"/>
  <c r="C138" i="1"/>
  <c r="C139" i="1" l="1"/>
  <c r="C141" i="1" s="1"/>
  <c r="D138" i="1" l="1"/>
  <c r="C124" i="1"/>
  <c r="D127" i="1"/>
  <c r="D129" i="1" s="1"/>
  <c r="D123" i="1" s="1"/>
  <c r="D134" i="1" s="1"/>
  <c r="D135" i="1" s="1"/>
  <c r="D139" i="1" l="1"/>
  <c r="D141" i="1" s="1"/>
  <c r="E127" i="1" s="1"/>
  <c r="E129" i="1" s="1"/>
  <c r="E123" i="1" s="1"/>
  <c r="E134" i="1" s="1"/>
  <c r="E135" i="1" s="1"/>
  <c r="D124" i="1" l="1"/>
  <c r="E139" i="1"/>
  <c r="E138" i="1"/>
  <c r="E141" i="1" l="1"/>
  <c r="E124" i="1" s="1"/>
  <c r="F138" i="1" l="1"/>
  <c r="F127" i="1"/>
  <c r="F129" i="1" s="1"/>
  <c r="F123" i="1" s="1"/>
  <c r="F134" i="1" s="1"/>
  <c r="F135" i="1" s="1"/>
  <c r="F139" i="1" s="1"/>
  <c r="F141" i="1" s="1"/>
  <c r="F124" i="1" s="1"/>
  <c r="G127" i="1" l="1"/>
  <c r="G129" i="1" s="1"/>
  <c r="G123" i="1" s="1"/>
  <c r="G134" i="1" s="1"/>
  <c r="G135" i="1" s="1"/>
  <c r="G138" i="1"/>
  <c r="G139" i="1" l="1"/>
  <c r="G141" i="1" s="1"/>
  <c r="G124" i="1" s="1"/>
  <c r="H127" i="1" l="1"/>
  <c r="H129" i="1" s="1"/>
  <c r="H123" i="1" s="1"/>
  <c r="H134" i="1" s="1"/>
  <c r="H135" i="1" s="1"/>
  <c r="H138" i="1"/>
  <c r="H139" i="1" l="1"/>
  <c r="H141" i="1"/>
  <c r="H124" i="1" s="1"/>
  <c r="I127" i="1" l="1"/>
  <c r="I129" i="1" s="1"/>
  <c r="I123" i="1" s="1"/>
  <c r="I134" i="1" s="1"/>
  <c r="I135" i="1" s="1"/>
  <c r="I138" i="1"/>
  <c r="I139" i="1" l="1"/>
  <c r="I141" i="1"/>
  <c r="I124" i="1" s="1"/>
  <c r="B86" i="1"/>
  <c r="B18" i="1" s="1"/>
  <c r="B21" i="1" s="1"/>
  <c r="C83" i="1" l="1"/>
  <c r="C86" i="1" s="1"/>
  <c r="D83" i="1" s="1"/>
  <c r="D86" i="1" s="1"/>
  <c r="C18" i="1" l="1"/>
  <c r="C21" i="1" s="1"/>
  <c r="E83" i="1"/>
  <c r="E86" i="1" s="1"/>
  <c r="D18" i="1"/>
  <c r="D21" i="1" s="1"/>
  <c r="F83" i="1" l="1"/>
  <c r="F86" i="1" s="1"/>
  <c r="E18" i="1"/>
  <c r="E21" i="1" s="1"/>
  <c r="G83" i="1" l="1"/>
  <c r="G86" i="1" s="1"/>
  <c r="F18" i="1"/>
  <c r="F21" i="1" s="1"/>
  <c r="H83" i="1" l="1"/>
  <c r="H86" i="1" s="1"/>
  <c r="G18" i="1"/>
  <c r="G21" i="1" s="1"/>
  <c r="I83" i="1" l="1"/>
  <c r="I86" i="1" s="1"/>
  <c r="I18" i="1" s="1"/>
  <c r="I21" i="1" s="1"/>
  <c r="H18" i="1"/>
  <c r="H21" i="1" s="1"/>
</calcChain>
</file>

<file path=xl/sharedStrings.xml><?xml version="1.0" encoding="utf-8"?>
<sst xmlns="http://schemas.openxmlformats.org/spreadsheetml/2006/main" count="204" uniqueCount="94">
  <si>
    <t>Omzet</t>
  </si>
  <si>
    <t>Kosten</t>
  </si>
  <si>
    <t>Afschrijving</t>
  </si>
  <si>
    <t>WvRB</t>
  </si>
  <si>
    <t>Rente</t>
  </si>
  <si>
    <t xml:space="preserve">WvB </t>
  </si>
  <si>
    <t>Vpb</t>
  </si>
  <si>
    <t>Nettowinst</t>
  </si>
  <si>
    <t>Machine</t>
  </si>
  <si>
    <t>Debiteuren</t>
  </si>
  <si>
    <t>Liquide middelen</t>
  </si>
  <si>
    <t>EV</t>
  </si>
  <si>
    <t>VV</t>
  </si>
  <si>
    <t>Crediteuren</t>
  </si>
  <si>
    <t>Netto Werkkapitaal</t>
  </si>
  <si>
    <t>T0</t>
  </si>
  <si>
    <t>T1</t>
  </si>
  <si>
    <t>T2</t>
  </si>
  <si>
    <t>T3</t>
  </si>
  <si>
    <t>T4</t>
  </si>
  <si>
    <t>T5</t>
  </si>
  <si>
    <t>T6</t>
  </si>
  <si>
    <t>T7--&gt;∞</t>
  </si>
  <si>
    <t>Stand begin</t>
  </si>
  <si>
    <t>Investeringen</t>
  </si>
  <si>
    <t>Afschrijvingen</t>
  </si>
  <si>
    <t>Stand eind</t>
  </si>
  <si>
    <t>Brutomarge</t>
  </si>
  <si>
    <t>Crediteren</t>
  </si>
  <si>
    <t>Mutatie netto werkkapitaal</t>
  </si>
  <si>
    <t xml:space="preserve">Opgenomen </t>
  </si>
  <si>
    <t>Afgelost</t>
  </si>
  <si>
    <t>Vpb operationeel</t>
  </si>
  <si>
    <t>WvRb cumulatief</t>
  </si>
  <si>
    <t>Tax shield</t>
  </si>
  <si>
    <t>Waardering</t>
  </si>
  <si>
    <t>NOR</t>
  </si>
  <si>
    <t>Mut NWK</t>
  </si>
  <si>
    <t>FCF</t>
  </si>
  <si>
    <t>TS</t>
  </si>
  <si>
    <t>Jaar</t>
  </si>
  <si>
    <t>Disconteringsfactor</t>
  </si>
  <si>
    <t>Contante waarde</t>
  </si>
  <si>
    <t>FCF + TS</t>
  </si>
  <si>
    <t>V0</t>
  </si>
  <si>
    <t>Eigen vermogen</t>
  </si>
  <si>
    <t>Toevoeging</t>
  </si>
  <si>
    <t>Onttrekking</t>
  </si>
  <si>
    <t>Controle berekening</t>
  </si>
  <si>
    <t>Kd</t>
  </si>
  <si>
    <t>Kel</t>
  </si>
  <si>
    <t>WACC</t>
  </si>
  <si>
    <t>Debt</t>
  </si>
  <si>
    <t>Waarde EV</t>
  </si>
  <si>
    <t>Keu</t>
  </si>
  <si>
    <t>Vermogenkosten</t>
  </si>
  <si>
    <t>Waarde onderneming</t>
  </si>
  <si>
    <t>Begin</t>
  </si>
  <si>
    <t>Free cash flow</t>
  </si>
  <si>
    <t>Eind</t>
  </si>
  <si>
    <t>Netto winst</t>
  </si>
  <si>
    <t>Investeringen werkkapitaal</t>
  </si>
  <si>
    <t>Saldo aflossingen/leningen</t>
  </si>
  <si>
    <t>Vermogenskosten</t>
  </si>
  <si>
    <t>Resultatenrekening</t>
  </si>
  <si>
    <t>Total credit</t>
  </si>
  <si>
    <t>Totaal debet</t>
  </si>
  <si>
    <t>Balans</t>
  </si>
  <si>
    <t>Vrije geldstroom (FCF)</t>
  </si>
  <si>
    <t>Doorrekening activa</t>
  </si>
  <si>
    <t>Doorrekening vreemd vermogen</t>
  </si>
  <si>
    <t>Verhoudingsgetallen</t>
  </si>
  <si>
    <t>Bepaling tax shield</t>
  </si>
  <si>
    <t>Belasting operationeel resultaat</t>
  </si>
  <si>
    <t>Belasting financieel resultaat</t>
  </si>
  <si>
    <t>Financieel resultaat (rente)</t>
  </si>
  <si>
    <t>Saldo tax shield</t>
  </si>
  <si>
    <t>Saldo vennootschapsbelasting</t>
  </si>
  <si>
    <t>Doorrekening eigen vermogen</t>
  </si>
  <si>
    <t>Doorrekening liquide middelen</t>
  </si>
  <si>
    <t>∞</t>
  </si>
  <si>
    <t>V0 progonose periode</t>
  </si>
  <si>
    <t>Vo rest periode</t>
  </si>
  <si>
    <t>V0 economische waarde</t>
  </si>
  <si>
    <t>V0 vreemd vermogen</t>
  </si>
  <si>
    <t>V0 eigen vermogen</t>
  </si>
  <si>
    <t>Berekening werkkapitaal</t>
  </si>
  <si>
    <t>V0 totaal</t>
  </si>
  <si>
    <t>Vo tot rp</t>
  </si>
  <si>
    <t>Vo ts rp</t>
  </si>
  <si>
    <t>Vo tot PP</t>
  </si>
  <si>
    <t>Vo ts pp</t>
  </si>
  <si>
    <t>V0 op pp</t>
  </si>
  <si>
    <t>V0 tot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</si>
</sst>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?_ ;_ @_ "/>
  </numFmts>
  <fonts count="5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sz val="8"/>
      <name val="Georgia"/>
      <family val="2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468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2" applyFont="1"/>
    <xf numFmtId="1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43" fontId="0" fillId="0" borderId="0" xfId="1" applyFont="1"/>
    <xf numFmtId="166" fontId="0" fillId="0" borderId="0" xfId="1" applyNumberFormat="1" applyFont="1"/>
    <xf numFmtId="0" fontId="3" fillId="0" borderId="0" xfId="0" applyFont="1"/>
    <xf numFmtId="166" fontId="3" fillId="0" borderId="0" xfId="1" applyNumberFormat="1" applyFont="1"/>
    <xf numFmtId="0" fontId="3" fillId="0" borderId="1" xfId="0" applyFont="1" applyBorder="1"/>
    <xf numFmtId="166" fontId="3" fillId="0" borderId="1" xfId="1" applyNumberFormat="1" applyFont="1" applyBorder="1"/>
    <xf numFmtId="1" fontId="3" fillId="0" borderId="0" xfId="0" applyNumberFormat="1" applyFont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166" fontId="0" fillId="0" borderId="1" xfId="1" applyNumberFormat="1" applyFont="1" applyBorder="1"/>
    <xf numFmtId="9" fontId="0" fillId="0" borderId="1" xfId="2" applyFont="1" applyBorder="1"/>
    <xf numFmtId="0" fontId="3" fillId="0" borderId="0" xfId="0" applyFont="1" applyBorder="1"/>
    <xf numFmtId="166" fontId="3" fillId="0" borderId="0" xfId="1" applyNumberFormat="1" applyFont="1" applyBorder="1"/>
    <xf numFmtId="9" fontId="0" fillId="0" borderId="0" xfId="2" applyFont="1" applyBorder="1"/>
    <xf numFmtId="165" fontId="0" fillId="0" borderId="1" xfId="0" applyNumberFormat="1" applyBorder="1"/>
    <xf numFmtId="1" fontId="3" fillId="0" borderId="1" xfId="0" applyNumberFormat="1" applyFont="1" applyBorder="1"/>
    <xf numFmtId="0" fontId="3" fillId="0" borderId="0" xfId="0" applyFont="1" applyAlignment="1">
      <alignment horizontal="right"/>
    </xf>
    <xf numFmtId="167" fontId="3" fillId="0" borderId="0" xfId="0" applyNumberFormat="1" applyFont="1"/>
    <xf numFmtId="0" fontId="3" fillId="0" borderId="1" xfId="0" applyFont="1" applyBorder="1" applyAlignment="1">
      <alignment horizontal="right"/>
    </xf>
    <xf numFmtId="166" fontId="0" fillId="0" borderId="0" xfId="0" applyNumberFormat="1"/>
    <xf numFmtId="43" fontId="0" fillId="0" borderId="0" xfId="0" applyNumberFormat="1"/>
    <xf numFmtId="167" fontId="3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4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299B-2DCE-47DC-9622-562ECB580D4A}">
  <sheetPr>
    <pageSetUpPr fitToPage="1"/>
  </sheetPr>
  <dimension ref="A1:J144"/>
  <sheetViews>
    <sheetView showGridLines="0" tabSelected="1" zoomScaleNormal="100" workbookViewId="0">
      <selection activeCell="J141" sqref="A1:J141"/>
    </sheetView>
  </sheetViews>
  <sheetFormatPr defaultRowHeight="14.25" x14ac:dyDescent="0.2"/>
  <cols>
    <col min="1" max="1" width="28.21875" customWidth="1"/>
    <col min="2" max="2" width="9" bestFit="1" customWidth="1"/>
    <col min="3" max="3" width="9.77734375" bestFit="1" customWidth="1"/>
    <col min="4" max="5" width="9.88671875" bestFit="1" customWidth="1"/>
    <col min="6" max="6" width="9.5546875" bestFit="1" customWidth="1"/>
    <col min="7" max="9" width="9.44140625" bestFit="1" customWidth="1"/>
    <col min="10" max="10" width="9.21875" bestFit="1" customWidth="1"/>
  </cols>
  <sheetData>
    <row r="1" spans="1:9" x14ac:dyDescent="0.2">
      <c r="A1" s="9" t="s">
        <v>64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19</v>
      </c>
      <c r="G1" s="10" t="s">
        <v>20</v>
      </c>
      <c r="H1" s="10" t="s">
        <v>21</v>
      </c>
      <c r="I1" s="10" t="s">
        <v>22</v>
      </c>
    </row>
    <row r="2" spans="1:9" x14ac:dyDescent="0.2">
      <c r="A2" t="s">
        <v>0</v>
      </c>
      <c r="C2" s="12">
        <v>2250</v>
      </c>
      <c r="D2" s="12">
        <v>5000</v>
      </c>
      <c r="E2" s="12">
        <v>7250</v>
      </c>
      <c r="F2" s="12">
        <v>7800</v>
      </c>
      <c r="G2" s="12">
        <v>7895</v>
      </c>
      <c r="H2" s="12">
        <v>7950</v>
      </c>
      <c r="I2" s="12">
        <v>7950</v>
      </c>
    </row>
    <row r="3" spans="1:9" x14ac:dyDescent="0.2">
      <c r="A3" t="s">
        <v>1</v>
      </c>
      <c r="C3" s="12">
        <v>-2750</v>
      </c>
      <c r="D3" s="12">
        <v>-5000</v>
      </c>
      <c r="E3" s="12">
        <v>-6900</v>
      </c>
      <c r="F3" s="12">
        <v>-6000</v>
      </c>
      <c r="G3" s="12">
        <v>-5800</v>
      </c>
      <c r="H3" s="12">
        <v>-5750</v>
      </c>
      <c r="I3" s="12">
        <v>-5750</v>
      </c>
    </row>
    <row r="4" spans="1:9" x14ac:dyDescent="0.2">
      <c r="A4" t="s">
        <v>2</v>
      </c>
      <c r="C4" s="12">
        <f>C38</f>
        <v>-300</v>
      </c>
      <c r="D4" s="12">
        <f t="shared" ref="D4:I4" si="0">D38</f>
        <v>-600</v>
      </c>
      <c r="E4" s="12">
        <f t="shared" si="0"/>
        <v>-900</v>
      </c>
      <c r="F4" s="12">
        <f t="shared" si="0"/>
        <v>-900</v>
      </c>
      <c r="G4" s="12">
        <f t="shared" si="0"/>
        <v>-900</v>
      </c>
      <c r="H4" s="12">
        <f t="shared" si="0"/>
        <v>-900</v>
      </c>
      <c r="I4" s="12">
        <f t="shared" si="0"/>
        <v>-900</v>
      </c>
    </row>
    <row r="5" spans="1:9" x14ac:dyDescent="0.2">
      <c r="A5" s="13" t="s">
        <v>3</v>
      </c>
      <c r="B5" s="13"/>
      <c r="C5" s="14">
        <f>SUM(C2:C4)</f>
        <v>-800</v>
      </c>
      <c r="D5" s="14">
        <f t="shared" ref="D5:I5" si="1">SUM(D2:D4)</f>
        <v>-600</v>
      </c>
      <c r="E5" s="14">
        <f t="shared" si="1"/>
        <v>-550</v>
      </c>
      <c r="F5" s="14">
        <f t="shared" si="1"/>
        <v>900</v>
      </c>
      <c r="G5" s="14">
        <f t="shared" si="1"/>
        <v>1195</v>
      </c>
      <c r="H5" s="14">
        <f t="shared" si="1"/>
        <v>1300</v>
      </c>
      <c r="I5" s="14">
        <f t="shared" si="1"/>
        <v>1300</v>
      </c>
    </row>
    <row r="6" spans="1:9" x14ac:dyDescent="0.2">
      <c r="A6" t="s">
        <v>4</v>
      </c>
      <c r="C6" s="12">
        <f t="shared" ref="C6:I6" si="2">-C63*B19</f>
        <v>-12.5</v>
      </c>
      <c r="D6" s="12">
        <f t="shared" si="2"/>
        <v>-85</v>
      </c>
      <c r="E6" s="12">
        <f t="shared" si="2"/>
        <v>-142.5</v>
      </c>
      <c r="F6" s="12">
        <f t="shared" si="2"/>
        <v>-182.5</v>
      </c>
      <c r="G6" s="12">
        <f t="shared" si="2"/>
        <v>-152.5</v>
      </c>
      <c r="H6" s="12">
        <f t="shared" si="2"/>
        <v>-152.5</v>
      </c>
      <c r="I6" s="12">
        <f t="shared" si="2"/>
        <v>-152.5</v>
      </c>
    </row>
    <row r="7" spans="1:9" x14ac:dyDescent="0.2">
      <c r="A7" s="13" t="s">
        <v>5</v>
      </c>
      <c r="B7" s="13"/>
      <c r="C7" s="14">
        <f>C5+C6</f>
        <v>-812.5</v>
      </c>
      <c r="D7" s="14">
        <f t="shared" ref="D7:I7" si="3">D5+D6</f>
        <v>-685</v>
      </c>
      <c r="E7" s="14">
        <f t="shared" si="3"/>
        <v>-692.5</v>
      </c>
      <c r="F7" s="14">
        <f t="shared" si="3"/>
        <v>717.5</v>
      </c>
      <c r="G7" s="14">
        <f t="shared" si="3"/>
        <v>1042.5</v>
      </c>
      <c r="H7" s="14">
        <f t="shared" si="3"/>
        <v>1147.5</v>
      </c>
      <c r="I7" s="14">
        <f t="shared" si="3"/>
        <v>1147.5</v>
      </c>
    </row>
    <row r="8" spans="1:9" x14ac:dyDescent="0.2">
      <c r="A8" t="s">
        <v>6</v>
      </c>
      <c r="C8" s="12">
        <f>C69</f>
        <v>0</v>
      </c>
      <c r="D8" s="12">
        <f t="shared" ref="D8:I8" si="4">D69</f>
        <v>0</v>
      </c>
      <c r="E8" s="12">
        <f t="shared" si="4"/>
        <v>0</v>
      </c>
      <c r="F8" s="12">
        <f t="shared" si="4"/>
        <v>0</v>
      </c>
      <c r="G8" s="12">
        <f t="shared" si="4"/>
        <v>0</v>
      </c>
      <c r="H8" s="12">
        <f t="shared" si="4"/>
        <v>143.5</v>
      </c>
      <c r="I8" s="12">
        <f t="shared" si="4"/>
        <v>229.5</v>
      </c>
    </row>
    <row r="9" spans="1:9" ht="15" thickBot="1" x14ac:dyDescent="0.25">
      <c r="A9" s="15" t="s">
        <v>7</v>
      </c>
      <c r="B9" s="15"/>
      <c r="C9" s="16">
        <f>C7-C8</f>
        <v>-812.5</v>
      </c>
      <c r="D9" s="16">
        <f t="shared" ref="D9:I9" si="5">D7-D8</f>
        <v>-685</v>
      </c>
      <c r="E9" s="16">
        <f t="shared" si="5"/>
        <v>-692.5</v>
      </c>
      <c r="F9" s="16">
        <f t="shared" si="5"/>
        <v>717.5</v>
      </c>
      <c r="G9" s="16">
        <f t="shared" si="5"/>
        <v>1042.5</v>
      </c>
      <c r="H9" s="16">
        <f t="shared" si="5"/>
        <v>1004</v>
      </c>
      <c r="I9" s="16">
        <f t="shared" si="5"/>
        <v>918</v>
      </c>
    </row>
    <row r="10" spans="1:9" x14ac:dyDescent="0.2">
      <c r="H10" s="12"/>
    </row>
    <row r="11" spans="1:9" x14ac:dyDescent="0.2">
      <c r="H11" s="12"/>
    </row>
    <row r="12" spans="1:9" x14ac:dyDescent="0.2">
      <c r="A12" s="9" t="s">
        <v>67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19</v>
      </c>
      <c r="G12" s="10" t="s">
        <v>20</v>
      </c>
      <c r="H12" s="10" t="s">
        <v>21</v>
      </c>
      <c r="I12" s="10" t="s">
        <v>22</v>
      </c>
    </row>
    <row r="13" spans="1:9" x14ac:dyDescent="0.2">
      <c r="A13" t="s">
        <v>8</v>
      </c>
      <c r="B13" s="12">
        <f>B39</f>
        <v>900</v>
      </c>
      <c r="C13" s="12">
        <f t="shared" ref="C13:I13" si="6">C39</f>
        <v>1500</v>
      </c>
      <c r="D13" s="12">
        <f t="shared" si="6"/>
        <v>1800</v>
      </c>
      <c r="E13" s="12">
        <f t="shared" si="6"/>
        <v>1800</v>
      </c>
      <c r="F13" s="12">
        <f t="shared" si="6"/>
        <v>1800</v>
      </c>
      <c r="G13" s="12">
        <f t="shared" si="6"/>
        <v>1800</v>
      </c>
      <c r="H13" s="12">
        <f t="shared" si="6"/>
        <v>1800</v>
      </c>
      <c r="I13" s="12">
        <f t="shared" si="6"/>
        <v>1800</v>
      </c>
    </row>
    <row r="14" spans="1:9" x14ac:dyDescent="0.2">
      <c r="A14" t="s">
        <v>9</v>
      </c>
      <c r="B14" s="12"/>
      <c r="C14" s="12">
        <f t="shared" ref="C14:I14" si="7">C2*C60</f>
        <v>270</v>
      </c>
      <c r="D14" s="12">
        <f t="shared" si="7"/>
        <v>600</v>
      </c>
      <c r="E14" s="12">
        <f t="shared" si="7"/>
        <v>870</v>
      </c>
      <c r="F14" s="12">
        <f t="shared" si="7"/>
        <v>936</v>
      </c>
      <c r="G14" s="12">
        <f t="shared" si="7"/>
        <v>947.4</v>
      </c>
      <c r="H14" s="12">
        <f t="shared" si="7"/>
        <v>954</v>
      </c>
      <c r="I14" s="12">
        <f t="shared" si="7"/>
        <v>954</v>
      </c>
    </row>
    <row r="15" spans="1:9" x14ac:dyDescent="0.2">
      <c r="A15" t="s">
        <v>10</v>
      </c>
      <c r="B15" s="12"/>
      <c r="C15" s="12">
        <f>C96</f>
        <v>15</v>
      </c>
      <c r="D15" s="12">
        <f t="shared" ref="D15:I15" si="8">D96</f>
        <v>52.5</v>
      </c>
      <c r="E15" s="12">
        <f t="shared" si="8"/>
        <v>61</v>
      </c>
      <c r="F15" s="12">
        <f t="shared" si="8"/>
        <v>31.5</v>
      </c>
      <c r="G15" s="12">
        <f t="shared" si="8"/>
        <v>1044.5999999999999</v>
      </c>
      <c r="H15" s="12">
        <f t="shared" si="8"/>
        <v>2037.5</v>
      </c>
      <c r="I15" s="12">
        <f t="shared" si="8"/>
        <v>2955.5</v>
      </c>
    </row>
    <row r="16" spans="1:9" x14ac:dyDescent="0.2">
      <c r="A16" s="13" t="s">
        <v>66</v>
      </c>
      <c r="B16" s="14">
        <f>SUM(B13:B15)</f>
        <v>900</v>
      </c>
      <c r="C16" s="14">
        <f t="shared" ref="C16:I16" si="9">SUM(C13:C15)</f>
        <v>1785</v>
      </c>
      <c r="D16" s="14">
        <f t="shared" si="9"/>
        <v>2452.5</v>
      </c>
      <c r="E16" s="14">
        <f t="shared" si="9"/>
        <v>2731</v>
      </c>
      <c r="F16" s="14">
        <f t="shared" si="9"/>
        <v>2767.5</v>
      </c>
      <c r="G16" s="14">
        <f t="shared" si="9"/>
        <v>3792</v>
      </c>
      <c r="H16" s="14">
        <f t="shared" si="9"/>
        <v>4791.5</v>
      </c>
      <c r="I16" s="14">
        <f t="shared" si="9"/>
        <v>5709.5</v>
      </c>
    </row>
    <row r="17" spans="1:9" x14ac:dyDescent="0.2"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t="s">
        <v>11</v>
      </c>
      <c r="B18" s="12">
        <f>B86</f>
        <v>650</v>
      </c>
      <c r="C18" s="12">
        <f t="shared" ref="C18:I18" si="10">C86</f>
        <v>-162.5</v>
      </c>
      <c r="D18" s="12">
        <f t="shared" si="10"/>
        <v>-847.5</v>
      </c>
      <c r="E18" s="12">
        <f t="shared" si="10"/>
        <v>-1540</v>
      </c>
      <c r="F18" s="12">
        <f t="shared" si="10"/>
        <v>-822.5</v>
      </c>
      <c r="G18" s="12">
        <f t="shared" si="10"/>
        <v>220</v>
      </c>
      <c r="H18" s="12">
        <f t="shared" si="10"/>
        <v>1224</v>
      </c>
      <c r="I18" s="12">
        <f t="shared" si="10"/>
        <v>2142</v>
      </c>
    </row>
    <row r="19" spans="1:9" x14ac:dyDescent="0.2">
      <c r="A19" t="s">
        <v>12</v>
      </c>
      <c r="B19" s="12">
        <f>B46</f>
        <v>250</v>
      </c>
      <c r="C19" s="12">
        <f t="shared" ref="C19:I19" si="11">C46</f>
        <v>1700</v>
      </c>
      <c r="D19" s="12">
        <f t="shared" si="11"/>
        <v>2850</v>
      </c>
      <c r="E19" s="12">
        <f t="shared" si="11"/>
        <v>3650</v>
      </c>
      <c r="F19" s="12">
        <f t="shared" si="11"/>
        <v>3050</v>
      </c>
      <c r="G19" s="12">
        <f t="shared" si="11"/>
        <v>3050</v>
      </c>
      <c r="H19" s="12">
        <f t="shared" si="11"/>
        <v>3050</v>
      </c>
      <c r="I19" s="12">
        <f t="shared" si="11"/>
        <v>3050</v>
      </c>
    </row>
    <row r="20" spans="1:9" x14ac:dyDescent="0.2">
      <c r="A20" t="s">
        <v>13</v>
      </c>
      <c r="B20" s="12"/>
      <c r="C20" s="12">
        <f t="shared" ref="C20:I20" si="12">C61*-C3</f>
        <v>247.5</v>
      </c>
      <c r="D20" s="12">
        <f t="shared" si="12"/>
        <v>450</v>
      </c>
      <c r="E20" s="12">
        <f t="shared" si="12"/>
        <v>621</v>
      </c>
      <c r="F20" s="12">
        <f t="shared" si="12"/>
        <v>540</v>
      </c>
      <c r="G20" s="12">
        <f t="shared" si="12"/>
        <v>522</v>
      </c>
      <c r="H20" s="12">
        <f t="shared" si="12"/>
        <v>517.5</v>
      </c>
      <c r="I20" s="12">
        <f t="shared" si="12"/>
        <v>517.5</v>
      </c>
    </row>
    <row r="21" spans="1:9" ht="15" thickBot="1" x14ac:dyDescent="0.25">
      <c r="A21" s="15" t="s">
        <v>65</v>
      </c>
      <c r="B21" s="16">
        <f>SUM(B18:B20)</f>
        <v>900</v>
      </c>
      <c r="C21" s="16">
        <f t="shared" ref="C21:I21" si="13">SUM(C18:C20)</f>
        <v>1785</v>
      </c>
      <c r="D21" s="16">
        <f t="shared" si="13"/>
        <v>2452.5</v>
      </c>
      <c r="E21" s="16">
        <f t="shared" si="13"/>
        <v>2731</v>
      </c>
      <c r="F21" s="16">
        <f t="shared" si="13"/>
        <v>2767.5</v>
      </c>
      <c r="G21" s="16">
        <f t="shared" si="13"/>
        <v>3792</v>
      </c>
      <c r="H21" s="16">
        <f t="shared" si="13"/>
        <v>4791.5</v>
      </c>
      <c r="I21" s="16">
        <f t="shared" si="13"/>
        <v>5709.5</v>
      </c>
    </row>
    <row r="22" spans="1:9" x14ac:dyDescent="0.2">
      <c r="B22" s="12"/>
      <c r="C22" s="12"/>
      <c r="D22" s="12"/>
      <c r="E22" s="12"/>
      <c r="F22" s="12"/>
      <c r="G22" s="12"/>
      <c r="H22" s="12"/>
      <c r="I22" s="12"/>
    </row>
    <row r="24" spans="1:9" x14ac:dyDescent="0.2">
      <c r="A24" s="9" t="s">
        <v>68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19</v>
      </c>
      <c r="G24" s="10" t="s">
        <v>20</v>
      </c>
      <c r="H24" s="10" t="s">
        <v>21</v>
      </c>
      <c r="I24" s="10" t="s">
        <v>22</v>
      </c>
    </row>
    <row r="25" spans="1:9" x14ac:dyDescent="0.2">
      <c r="A25" t="str">
        <f>A5</f>
        <v>WvRB</v>
      </c>
      <c r="B25" s="12"/>
      <c r="C25" s="12">
        <f>C5</f>
        <v>-800</v>
      </c>
      <c r="D25" s="12">
        <f t="shared" ref="D25:I25" si="14">D5</f>
        <v>-600</v>
      </c>
      <c r="E25" s="12">
        <f t="shared" si="14"/>
        <v>-550</v>
      </c>
      <c r="F25" s="12">
        <f t="shared" si="14"/>
        <v>900</v>
      </c>
      <c r="G25" s="12">
        <f t="shared" si="14"/>
        <v>1195</v>
      </c>
      <c r="H25" s="12">
        <f t="shared" si="14"/>
        <v>1300</v>
      </c>
      <c r="I25" s="12">
        <f t="shared" si="14"/>
        <v>1300</v>
      </c>
    </row>
    <row r="26" spans="1:9" x14ac:dyDescent="0.2">
      <c r="A26" t="s">
        <v>32</v>
      </c>
      <c r="B26" s="12"/>
      <c r="C26" s="12">
        <f t="shared" ref="C26:H26" si="15">C73</f>
        <v>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29</v>
      </c>
      <c r="H26" s="12">
        <f t="shared" si="15"/>
        <v>260</v>
      </c>
      <c r="I26" s="12">
        <f>I73</f>
        <v>260</v>
      </c>
    </row>
    <row r="27" spans="1:9" x14ac:dyDescent="0.2">
      <c r="A27" s="13" t="s">
        <v>36</v>
      </c>
      <c r="B27" s="14"/>
      <c r="C27" s="14">
        <f t="shared" ref="C27:H27" si="16">C25-C26</f>
        <v>-800</v>
      </c>
      <c r="D27" s="14">
        <f t="shared" si="16"/>
        <v>-600</v>
      </c>
      <c r="E27" s="14">
        <f t="shared" si="16"/>
        <v>-550</v>
      </c>
      <c r="F27" s="14">
        <f t="shared" si="16"/>
        <v>900</v>
      </c>
      <c r="G27" s="14">
        <f t="shared" si="16"/>
        <v>1166</v>
      </c>
      <c r="H27" s="14">
        <f t="shared" si="16"/>
        <v>1040</v>
      </c>
      <c r="I27" s="14">
        <f>I25-I26</f>
        <v>1040</v>
      </c>
    </row>
    <row r="28" spans="1:9" x14ac:dyDescent="0.2">
      <c r="A28" t="s">
        <v>25</v>
      </c>
      <c r="B28" s="12"/>
      <c r="C28" s="12">
        <f t="shared" ref="C28:H28" si="17">-C4</f>
        <v>300</v>
      </c>
      <c r="D28" s="12">
        <f t="shared" si="17"/>
        <v>600</v>
      </c>
      <c r="E28" s="12">
        <f t="shared" si="17"/>
        <v>900</v>
      </c>
      <c r="F28" s="12">
        <f t="shared" si="17"/>
        <v>900</v>
      </c>
      <c r="G28" s="12">
        <f t="shared" si="17"/>
        <v>900</v>
      </c>
      <c r="H28" s="12">
        <f t="shared" si="17"/>
        <v>900</v>
      </c>
      <c r="I28" s="12">
        <f>-I4</f>
        <v>900</v>
      </c>
    </row>
    <row r="29" spans="1:9" x14ac:dyDescent="0.2">
      <c r="A29" t="s">
        <v>24</v>
      </c>
      <c r="B29" s="12"/>
      <c r="C29" s="12">
        <f t="shared" ref="C29:H29" si="18">-C37</f>
        <v>-900</v>
      </c>
      <c r="D29" s="12">
        <f t="shared" si="18"/>
        <v>-900</v>
      </c>
      <c r="E29" s="12">
        <f t="shared" si="18"/>
        <v>-900</v>
      </c>
      <c r="F29" s="12">
        <f t="shared" si="18"/>
        <v>-900</v>
      </c>
      <c r="G29" s="12">
        <f t="shared" si="18"/>
        <v>-900</v>
      </c>
      <c r="H29" s="12">
        <f t="shared" si="18"/>
        <v>-900</v>
      </c>
      <c r="I29" s="12">
        <f>-I37</f>
        <v>-900</v>
      </c>
    </row>
    <row r="30" spans="1:9" x14ac:dyDescent="0.2">
      <c r="A30" t="s">
        <v>37</v>
      </c>
      <c r="B30" s="12"/>
      <c r="C30" s="12">
        <f t="shared" ref="C30:H30" si="19">-C55</f>
        <v>-22.5</v>
      </c>
      <c r="D30" s="12">
        <f t="shared" si="19"/>
        <v>-127.5</v>
      </c>
      <c r="E30" s="12">
        <f t="shared" si="19"/>
        <v>-99</v>
      </c>
      <c r="F30" s="12">
        <f t="shared" si="19"/>
        <v>-147</v>
      </c>
      <c r="G30" s="12">
        <f t="shared" si="19"/>
        <v>-29.399999999999977</v>
      </c>
      <c r="H30" s="12">
        <f t="shared" si="19"/>
        <v>-11.100000000000023</v>
      </c>
      <c r="I30" s="12">
        <f>-I55</f>
        <v>0</v>
      </c>
    </row>
    <row r="31" spans="1:9" x14ac:dyDescent="0.2">
      <c r="A31" s="13" t="s">
        <v>38</v>
      </c>
      <c r="B31" s="14"/>
      <c r="C31" s="14">
        <f t="shared" ref="C31:H31" si="20">SUM(C27:C30)</f>
        <v>-1422.5</v>
      </c>
      <c r="D31" s="14">
        <f t="shared" si="20"/>
        <v>-1027.5</v>
      </c>
      <c r="E31" s="14">
        <f t="shared" si="20"/>
        <v>-649</v>
      </c>
      <c r="F31" s="14">
        <f t="shared" si="20"/>
        <v>753</v>
      </c>
      <c r="G31" s="14">
        <f t="shared" si="20"/>
        <v>1136.5999999999999</v>
      </c>
      <c r="H31" s="14">
        <f t="shared" si="20"/>
        <v>1028.9000000000001</v>
      </c>
      <c r="I31" s="14">
        <f>SUM(I27:I30)</f>
        <v>1040</v>
      </c>
    </row>
    <row r="32" spans="1:9" ht="15" thickBot="1" x14ac:dyDescent="0.25">
      <c r="A32" s="18" t="s">
        <v>39</v>
      </c>
      <c r="B32" s="22"/>
      <c r="C32" s="22">
        <f t="shared" ref="C32:H32" si="21">C79</f>
        <v>0</v>
      </c>
      <c r="D32" s="22">
        <f t="shared" si="21"/>
        <v>0</v>
      </c>
      <c r="E32" s="22">
        <f t="shared" si="21"/>
        <v>0</v>
      </c>
      <c r="F32" s="22">
        <f t="shared" si="21"/>
        <v>0</v>
      </c>
      <c r="G32" s="22">
        <f t="shared" si="21"/>
        <v>29</v>
      </c>
      <c r="H32" s="22">
        <f t="shared" si="21"/>
        <v>116.5</v>
      </c>
      <c r="I32" s="22">
        <f>I79</f>
        <v>30.5</v>
      </c>
    </row>
    <row r="33" spans="1:9" x14ac:dyDescent="0.2">
      <c r="A33" s="20"/>
      <c r="B33" s="20"/>
      <c r="C33" s="21"/>
      <c r="D33" s="21"/>
      <c r="E33" s="21"/>
      <c r="F33" s="21"/>
      <c r="G33" s="21"/>
      <c r="H33" s="21"/>
      <c r="I33" s="21"/>
    </row>
    <row r="35" spans="1:9" x14ac:dyDescent="0.2">
      <c r="A35" s="9" t="s">
        <v>69</v>
      </c>
      <c r="B35" s="10" t="s">
        <v>15</v>
      </c>
      <c r="C35" s="10" t="s">
        <v>16</v>
      </c>
      <c r="D35" s="10" t="s">
        <v>17</v>
      </c>
      <c r="E35" s="10" t="s">
        <v>18</v>
      </c>
      <c r="F35" s="10" t="s">
        <v>19</v>
      </c>
      <c r="G35" s="10" t="s">
        <v>20</v>
      </c>
      <c r="H35" s="10" t="s">
        <v>21</v>
      </c>
      <c r="I35" s="10" t="s">
        <v>22</v>
      </c>
    </row>
    <row r="36" spans="1:9" x14ac:dyDescent="0.2">
      <c r="A36" t="s">
        <v>23</v>
      </c>
      <c r="B36" s="12">
        <v>0</v>
      </c>
      <c r="C36" s="12">
        <f>B39</f>
        <v>900</v>
      </c>
      <c r="D36" s="12">
        <f t="shared" ref="D36:I36" si="22">C39</f>
        <v>1500</v>
      </c>
      <c r="E36" s="12">
        <f t="shared" si="22"/>
        <v>1800</v>
      </c>
      <c r="F36" s="12">
        <f t="shared" si="22"/>
        <v>1800</v>
      </c>
      <c r="G36" s="12">
        <f t="shared" si="22"/>
        <v>1800</v>
      </c>
      <c r="H36" s="12">
        <f t="shared" si="22"/>
        <v>1800</v>
      </c>
      <c r="I36" s="12">
        <f t="shared" si="22"/>
        <v>1800</v>
      </c>
    </row>
    <row r="37" spans="1:9" x14ac:dyDescent="0.2">
      <c r="A37" t="s">
        <v>24</v>
      </c>
      <c r="B37" s="12">
        <v>900</v>
      </c>
      <c r="C37" s="12">
        <v>900</v>
      </c>
      <c r="D37" s="12">
        <v>900</v>
      </c>
      <c r="E37" s="12">
        <v>900</v>
      </c>
      <c r="F37" s="12">
        <v>900</v>
      </c>
      <c r="G37" s="12">
        <v>900</v>
      </c>
      <c r="H37" s="12">
        <v>900</v>
      </c>
      <c r="I37" s="12">
        <v>900</v>
      </c>
    </row>
    <row r="38" spans="1:9" x14ac:dyDescent="0.2">
      <c r="A38" t="s">
        <v>25</v>
      </c>
      <c r="B38" s="12"/>
      <c r="C38" s="12">
        <v>-300</v>
      </c>
      <c r="D38" s="12">
        <v>-600</v>
      </c>
      <c r="E38" s="12">
        <v>-900</v>
      </c>
      <c r="F38" s="12">
        <v>-900</v>
      </c>
      <c r="G38" s="12">
        <v>-900</v>
      </c>
      <c r="H38" s="12">
        <v>-900</v>
      </c>
      <c r="I38" s="12">
        <v>-900</v>
      </c>
    </row>
    <row r="39" spans="1:9" ht="15" thickBot="1" x14ac:dyDescent="0.25">
      <c r="A39" s="15" t="s">
        <v>26</v>
      </c>
      <c r="B39" s="16">
        <f>SUM(B36:B38)</f>
        <v>900</v>
      </c>
      <c r="C39" s="16">
        <f>SUM(C36:C38)</f>
        <v>1500</v>
      </c>
      <c r="D39" s="16">
        <f t="shared" ref="D39:I39" si="23">SUM(D36:D38)</f>
        <v>1800</v>
      </c>
      <c r="E39" s="16">
        <f t="shared" si="23"/>
        <v>1800</v>
      </c>
      <c r="F39" s="16">
        <f t="shared" si="23"/>
        <v>1800</v>
      </c>
      <c r="G39" s="16">
        <f t="shared" si="23"/>
        <v>1800</v>
      </c>
      <c r="H39" s="16">
        <f t="shared" si="23"/>
        <v>1800</v>
      </c>
      <c r="I39" s="16">
        <f t="shared" si="23"/>
        <v>1800</v>
      </c>
    </row>
    <row r="42" spans="1:9" x14ac:dyDescent="0.2">
      <c r="A42" s="9" t="s">
        <v>70</v>
      </c>
      <c r="B42" s="10" t="s">
        <v>15</v>
      </c>
      <c r="C42" s="10" t="s">
        <v>16</v>
      </c>
      <c r="D42" s="10" t="s">
        <v>17</v>
      </c>
      <c r="E42" s="10" t="s">
        <v>18</v>
      </c>
      <c r="F42" s="10" t="s">
        <v>19</v>
      </c>
      <c r="G42" s="10" t="s">
        <v>20</v>
      </c>
      <c r="H42" s="10" t="s">
        <v>21</v>
      </c>
      <c r="I42" s="10" t="s">
        <v>22</v>
      </c>
    </row>
    <row r="43" spans="1:9" x14ac:dyDescent="0.2">
      <c r="A43" t="s">
        <v>23</v>
      </c>
      <c r="B43" s="12">
        <v>0</v>
      </c>
      <c r="C43" s="12">
        <f>B46</f>
        <v>250</v>
      </c>
      <c r="D43" s="12">
        <f t="shared" ref="D43:I43" si="24">C46</f>
        <v>1700</v>
      </c>
      <c r="E43" s="12">
        <f t="shared" si="24"/>
        <v>2850</v>
      </c>
      <c r="F43" s="12">
        <f t="shared" si="24"/>
        <v>3650</v>
      </c>
      <c r="G43" s="12">
        <f t="shared" si="24"/>
        <v>3050</v>
      </c>
      <c r="H43" s="12">
        <f t="shared" si="24"/>
        <v>3050</v>
      </c>
      <c r="I43" s="12">
        <f t="shared" si="24"/>
        <v>3050</v>
      </c>
    </row>
    <row r="44" spans="1:9" x14ac:dyDescent="0.2">
      <c r="A44" t="s">
        <v>30</v>
      </c>
      <c r="B44" s="12">
        <v>250</v>
      </c>
      <c r="C44" s="12">
        <v>1450</v>
      </c>
      <c r="D44" s="12">
        <v>1150</v>
      </c>
      <c r="E44" s="12">
        <v>800</v>
      </c>
      <c r="F44" s="12"/>
      <c r="G44" s="12"/>
      <c r="H44" s="12"/>
      <c r="I44" s="12"/>
    </row>
    <row r="45" spans="1:9" x14ac:dyDescent="0.2">
      <c r="A45" t="s">
        <v>31</v>
      </c>
      <c r="B45" s="12"/>
      <c r="C45" s="12"/>
      <c r="D45" s="12"/>
      <c r="E45" s="12"/>
      <c r="F45" s="12">
        <v>-600</v>
      </c>
      <c r="G45" s="12"/>
      <c r="H45" s="12"/>
      <c r="I45" s="12"/>
    </row>
    <row r="46" spans="1:9" x14ac:dyDescent="0.2">
      <c r="A46" s="13" t="s">
        <v>26</v>
      </c>
      <c r="B46" s="14">
        <f>SUM(B43:B45)</f>
        <v>250</v>
      </c>
      <c r="C46" s="14">
        <f t="shared" ref="C46:I46" si="25">SUM(C43:C45)</f>
        <v>1700</v>
      </c>
      <c r="D46" s="14">
        <f t="shared" si="25"/>
        <v>2850</v>
      </c>
      <c r="E46" s="14">
        <f t="shared" si="25"/>
        <v>3650</v>
      </c>
      <c r="F46" s="14">
        <f t="shared" si="25"/>
        <v>3050</v>
      </c>
      <c r="G46" s="14">
        <f t="shared" si="25"/>
        <v>3050</v>
      </c>
      <c r="H46" s="14">
        <f t="shared" si="25"/>
        <v>3050</v>
      </c>
      <c r="I46" s="14">
        <f t="shared" si="25"/>
        <v>3050</v>
      </c>
    </row>
    <row r="47" spans="1:9" x14ac:dyDescent="0.2">
      <c r="B47" s="12"/>
      <c r="C47" s="12"/>
      <c r="D47" s="12"/>
      <c r="E47" s="12"/>
      <c r="F47" s="12"/>
      <c r="G47" s="12"/>
      <c r="H47" s="12"/>
      <c r="I47" s="12"/>
    </row>
    <row r="48" spans="1:9" ht="15" thickBot="1" x14ac:dyDescent="0.25">
      <c r="A48" s="18" t="s">
        <v>4</v>
      </c>
      <c r="B48" s="22"/>
      <c r="C48" s="22">
        <f t="shared" ref="C48:I48" si="26">C63*B46</f>
        <v>12.5</v>
      </c>
      <c r="D48" s="22">
        <f t="shared" si="26"/>
        <v>85</v>
      </c>
      <c r="E48" s="22">
        <f t="shared" si="26"/>
        <v>142.5</v>
      </c>
      <c r="F48" s="22">
        <f t="shared" si="26"/>
        <v>182.5</v>
      </c>
      <c r="G48" s="22">
        <f t="shared" si="26"/>
        <v>152.5</v>
      </c>
      <c r="H48" s="22">
        <f t="shared" si="26"/>
        <v>152.5</v>
      </c>
      <c r="I48" s="22">
        <f t="shared" si="26"/>
        <v>152.5</v>
      </c>
    </row>
    <row r="51" spans="1:9" x14ac:dyDescent="0.2">
      <c r="A51" s="9" t="s">
        <v>86</v>
      </c>
      <c r="B51" s="10" t="s">
        <v>15</v>
      </c>
      <c r="C51" s="10" t="s">
        <v>16</v>
      </c>
      <c r="D51" s="10" t="s">
        <v>17</v>
      </c>
      <c r="E51" s="10" t="s">
        <v>18</v>
      </c>
      <c r="F51" s="10" t="s">
        <v>19</v>
      </c>
      <c r="G51" s="10" t="s">
        <v>20</v>
      </c>
      <c r="H51" s="10" t="s">
        <v>21</v>
      </c>
      <c r="I51" s="10" t="s">
        <v>22</v>
      </c>
    </row>
    <row r="52" spans="1:9" x14ac:dyDescent="0.2">
      <c r="A52" t="s">
        <v>9</v>
      </c>
      <c r="B52" s="12">
        <f t="shared" ref="B52:I52" si="27">B14</f>
        <v>0</v>
      </c>
      <c r="C52" s="12">
        <f t="shared" si="27"/>
        <v>270</v>
      </c>
      <c r="D52" s="12">
        <f t="shared" si="27"/>
        <v>600</v>
      </c>
      <c r="E52" s="12">
        <f t="shared" si="27"/>
        <v>870</v>
      </c>
      <c r="F52" s="12">
        <f t="shared" si="27"/>
        <v>936</v>
      </c>
      <c r="G52" s="12">
        <f t="shared" si="27"/>
        <v>947.4</v>
      </c>
      <c r="H52" s="12">
        <f t="shared" si="27"/>
        <v>954</v>
      </c>
      <c r="I52" s="12">
        <f t="shared" si="27"/>
        <v>954</v>
      </c>
    </row>
    <row r="53" spans="1:9" x14ac:dyDescent="0.2">
      <c r="A53" t="s">
        <v>13</v>
      </c>
      <c r="B53" s="12">
        <f t="shared" ref="B53:I53" si="28">B20</f>
        <v>0</v>
      </c>
      <c r="C53" s="12">
        <f t="shared" si="28"/>
        <v>247.5</v>
      </c>
      <c r="D53" s="12">
        <f t="shared" si="28"/>
        <v>450</v>
      </c>
      <c r="E53" s="12">
        <f t="shared" si="28"/>
        <v>621</v>
      </c>
      <c r="F53" s="12">
        <f t="shared" si="28"/>
        <v>540</v>
      </c>
      <c r="G53" s="12">
        <f t="shared" si="28"/>
        <v>522</v>
      </c>
      <c r="H53" s="12">
        <f t="shared" si="28"/>
        <v>517.5</v>
      </c>
      <c r="I53" s="12">
        <f t="shared" si="28"/>
        <v>517.5</v>
      </c>
    </row>
    <row r="54" spans="1:9" x14ac:dyDescent="0.2">
      <c r="A54" s="13" t="s">
        <v>14</v>
      </c>
      <c r="B54" s="14">
        <f>B52-B53</f>
        <v>0</v>
      </c>
      <c r="C54" s="14">
        <f t="shared" ref="C54:I54" si="29">C52-C53</f>
        <v>22.5</v>
      </c>
      <c r="D54" s="14">
        <f t="shared" si="29"/>
        <v>150</v>
      </c>
      <c r="E54" s="14">
        <f t="shared" si="29"/>
        <v>249</v>
      </c>
      <c r="F54" s="14">
        <f t="shared" si="29"/>
        <v>396</v>
      </c>
      <c r="G54" s="14">
        <f t="shared" si="29"/>
        <v>425.4</v>
      </c>
      <c r="H54" s="14">
        <f t="shared" si="29"/>
        <v>436.5</v>
      </c>
      <c r="I54" s="14">
        <f t="shared" si="29"/>
        <v>436.5</v>
      </c>
    </row>
    <row r="55" spans="1:9" ht="15" thickBot="1" x14ac:dyDescent="0.25">
      <c r="A55" s="18" t="s">
        <v>29</v>
      </c>
      <c r="B55" s="22"/>
      <c r="C55" s="22">
        <f>C54-B54</f>
        <v>22.5</v>
      </c>
      <c r="D55" s="22">
        <f t="shared" ref="D55:I55" si="30">D54-C54</f>
        <v>127.5</v>
      </c>
      <c r="E55" s="22">
        <f t="shared" si="30"/>
        <v>99</v>
      </c>
      <c r="F55" s="22">
        <f t="shared" si="30"/>
        <v>147</v>
      </c>
      <c r="G55" s="22">
        <f t="shared" si="30"/>
        <v>29.399999999999977</v>
      </c>
      <c r="H55" s="22">
        <f t="shared" si="30"/>
        <v>11.100000000000023</v>
      </c>
      <c r="I55" s="22">
        <f t="shared" si="30"/>
        <v>0</v>
      </c>
    </row>
    <row r="56" spans="1:9" ht="13.5" customHeight="1" x14ac:dyDescent="0.2"/>
    <row r="57" spans="1:9" ht="13.5" customHeight="1" x14ac:dyDescent="0.2"/>
    <row r="58" spans="1:9" ht="13.5" customHeight="1" x14ac:dyDescent="0.2">
      <c r="A58" s="9" t="s">
        <v>71</v>
      </c>
      <c r="B58" s="10" t="s">
        <v>15</v>
      </c>
      <c r="C58" s="10" t="s">
        <v>16</v>
      </c>
      <c r="D58" s="10" t="s">
        <v>17</v>
      </c>
      <c r="E58" s="10" t="s">
        <v>18</v>
      </c>
      <c r="F58" s="10" t="s">
        <v>19</v>
      </c>
      <c r="G58" s="10" t="s">
        <v>20</v>
      </c>
      <c r="H58" s="10" t="s">
        <v>21</v>
      </c>
      <c r="I58" s="10" t="s">
        <v>22</v>
      </c>
    </row>
    <row r="59" spans="1:9" x14ac:dyDescent="0.2">
      <c r="A59" t="s">
        <v>27</v>
      </c>
      <c r="C59" s="1">
        <f t="shared" ref="C59:I59" si="31">(C2+C3)/C2</f>
        <v>-0.22222222222222221</v>
      </c>
      <c r="D59" s="1">
        <f t="shared" si="31"/>
        <v>0</v>
      </c>
      <c r="E59" s="1">
        <f t="shared" si="31"/>
        <v>4.8275862068965517E-2</v>
      </c>
      <c r="F59" s="1">
        <f t="shared" si="31"/>
        <v>0.23076923076923078</v>
      </c>
      <c r="G59" s="1">
        <f t="shared" si="31"/>
        <v>0.26535782140595315</v>
      </c>
      <c r="H59" s="1">
        <f t="shared" si="31"/>
        <v>0.27672955974842767</v>
      </c>
      <c r="I59" s="1">
        <f t="shared" si="31"/>
        <v>0.27672955974842767</v>
      </c>
    </row>
    <row r="60" spans="1:9" x14ac:dyDescent="0.2">
      <c r="A60" t="s">
        <v>9</v>
      </c>
      <c r="C60" s="1">
        <v>0.12</v>
      </c>
      <c r="D60" s="1">
        <v>0.12</v>
      </c>
      <c r="E60" s="1">
        <v>0.12</v>
      </c>
      <c r="F60" s="1">
        <v>0.12</v>
      </c>
      <c r="G60" s="1">
        <v>0.12</v>
      </c>
      <c r="H60" s="1">
        <v>0.12</v>
      </c>
      <c r="I60" s="1">
        <v>0.12</v>
      </c>
    </row>
    <row r="61" spans="1:9" x14ac:dyDescent="0.2">
      <c r="A61" t="s">
        <v>28</v>
      </c>
      <c r="C61" s="1">
        <v>0.09</v>
      </c>
      <c r="D61" s="1">
        <v>0.09</v>
      </c>
      <c r="E61" s="1">
        <v>0.09</v>
      </c>
      <c r="F61" s="1">
        <v>0.09</v>
      </c>
      <c r="G61" s="1">
        <v>0.09</v>
      </c>
      <c r="H61" s="1">
        <v>0.09</v>
      </c>
      <c r="I61" s="1">
        <v>0.09</v>
      </c>
    </row>
    <row r="62" spans="1:9" x14ac:dyDescent="0.2">
      <c r="A62" t="s">
        <v>6</v>
      </c>
      <c r="C62" s="1">
        <v>0.2</v>
      </c>
      <c r="D62" s="1">
        <v>0.2</v>
      </c>
      <c r="E62" s="1">
        <v>0.2</v>
      </c>
      <c r="F62" s="1">
        <v>0.2</v>
      </c>
      <c r="G62" s="1">
        <v>0.2</v>
      </c>
      <c r="H62" s="1">
        <v>0.2</v>
      </c>
      <c r="I62" s="1">
        <v>0.2</v>
      </c>
    </row>
    <row r="63" spans="1:9" ht="15" thickBot="1" x14ac:dyDescent="0.25">
      <c r="A63" s="18" t="s">
        <v>4</v>
      </c>
      <c r="B63" s="18"/>
      <c r="C63" s="23">
        <v>0.05</v>
      </c>
      <c r="D63" s="23">
        <v>0.05</v>
      </c>
      <c r="E63" s="23">
        <v>0.05</v>
      </c>
      <c r="F63" s="23">
        <v>0.05</v>
      </c>
      <c r="G63" s="23">
        <v>0.05</v>
      </c>
      <c r="H63" s="23">
        <v>0.05</v>
      </c>
      <c r="I63" s="23">
        <v>0.05</v>
      </c>
    </row>
    <row r="64" spans="1:9" x14ac:dyDescent="0.2">
      <c r="A64" s="20"/>
      <c r="B64" s="20"/>
      <c r="C64" s="26"/>
      <c r="D64" s="26"/>
      <c r="E64" s="26"/>
      <c r="F64" s="26"/>
      <c r="G64" s="26"/>
      <c r="H64" s="26"/>
      <c r="I64" s="26"/>
    </row>
    <row r="66" spans="1:9" x14ac:dyDescent="0.2">
      <c r="A66" s="9" t="s">
        <v>72</v>
      </c>
      <c r="B66" s="10" t="s">
        <v>15</v>
      </c>
      <c r="C66" s="10" t="s">
        <v>16</v>
      </c>
      <c r="D66" s="10" t="s">
        <v>17</v>
      </c>
      <c r="E66" s="10" t="s">
        <v>18</v>
      </c>
      <c r="F66" s="10" t="s">
        <v>19</v>
      </c>
      <c r="G66" s="10" t="s">
        <v>20</v>
      </c>
      <c r="H66" s="10" t="s">
        <v>21</v>
      </c>
      <c r="I66" s="10" t="s">
        <v>22</v>
      </c>
    </row>
    <row r="67" spans="1:9" x14ac:dyDescent="0.2">
      <c r="A67" t="str">
        <f>A25</f>
        <v>WvRB</v>
      </c>
      <c r="B67" s="12">
        <f t="shared" ref="B67:I67" si="32">B7</f>
        <v>0</v>
      </c>
      <c r="C67" s="12">
        <f t="shared" si="32"/>
        <v>-812.5</v>
      </c>
      <c r="D67" s="12">
        <f t="shared" si="32"/>
        <v>-685</v>
      </c>
      <c r="E67" s="12">
        <f t="shared" si="32"/>
        <v>-692.5</v>
      </c>
      <c r="F67" s="12">
        <f t="shared" si="32"/>
        <v>717.5</v>
      </c>
      <c r="G67" s="12">
        <f t="shared" si="32"/>
        <v>1042.5</v>
      </c>
      <c r="H67" s="12">
        <f t="shared" si="32"/>
        <v>1147.5</v>
      </c>
      <c r="I67" s="12">
        <f t="shared" si="32"/>
        <v>1147.5</v>
      </c>
    </row>
    <row r="68" spans="1:9" x14ac:dyDescent="0.2">
      <c r="A68" t="s">
        <v>33</v>
      </c>
      <c r="B68" s="12"/>
      <c r="C68" s="12">
        <f>C67+B67</f>
        <v>-812.5</v>
      </c>
      <c r="D68" s="12">
        <f>C68+D67</f>
        <v>-1497.5</v>
      </c>
      <c r="E68" s="12">
        <f t="shared" ref="E68:I68" si="33">D68+E67</f>
        <v>-2190</v>
      </c>
      <c r="F68" s="12">
        <f t="shared" si="33"/>
        <v>-1472.5</v>
      </c>
      <c r="G68" s="12">
        <f t="shared" si="33"/>
        <v>-430</v>
      </c>
      <c r="H68" s="12">
        <f t="shared" si="33"/>
        <v>717.5</v>
      </c>
      <c r="I68" s="12">
        <f t="shared" si="33"/>
        <v>1865</v>
      </c>
    </row>
    <row r="69" spans="1:9" x14ac:dyDescent="0.2">
      <c r="A69" t="s">
        <v>77</v>
      </c>
      <c r="B69" s="12"/>
      <c r="C69" s="12">
        <f t="shared" ref="C69:G69" si="34">IF(C68&lt;0,0,C62*MIN(C68,C67))</f>
        <v>0</v>
      </c>
      <c r="D69" s="12">
        <f t="shared" si="34"/>
        <v>0</v>
      </c>
      <c r="E69" s="12">
        <f t="shared" si="34"/>
        <v>0</v>
      </c>
      <c r="F69" s="12">
        <f t="shared" si="34"/>
        <v>0</v>
      </c>
      <c r="G69" s="12">
        <f t="shared" si="34"/>
        <v>0</v>
      </c>
      <c r="H69" s="12">
        <f>IF(H68&lt;0,0,H62*MIN(H68,H67))</f>
        <v>143.5</v>
      </c>
      <c r="I69" s="12">
        <f>IF(I68&lt;0,0,I62*MIN(I68,I67))</f>
        <v>229.5</v>
      </c>
    </row>
    <row r="70" spans="1:9" x14ac:dyDescent="0.2">
      <c r="H70" s="8"/>
    </row>
    <row r="71" spans="1:9" x14ac:dyDescent="0.2">
      <c r="A71" t="s">
        <v>3</v>
      </c>
      <c r="B71" s="12">
        <f t="shared" ref="B71:I71" si="35">B5</f>
        <v>0</v>
      </c>
      <c r="C71" s="12">
        <f t="shared" si="35"/>
        <v>-800</v>
      </c>
      <c r="D71" s="12">
        <f t="shared" si="35"/>
        <v>-600</v>
      </c>
      <c r="E71" s="12">
        <f t="shared" si="35"/>
        <v>-550</v>
      </c>
      <c r="F71" s="12">
        <f t="shared" si="35"/>
        <v>900</v>
      </c>
      <c r="G71" s="12">
        <f t="shared" si="35"/>
        <v>1195</v>
      </c>
      <c r="H71" s="12">
        <f t="shared" si="35"/>
        <v>1300</v>
      </c>
      <c r="I71" s="12">
        <f t="shared" si="35"/>
        <v>1300</v>
      </c>
    </row>
    <row r="72" spans="1:9" x14ac:dyDescent="0.2">
      <c r="A72" t="s">
        <v>33</v>
      </c>
      <c r="B72" s="12"/>
      <c r="C72" s="12">
        <f>C71+B71</f>
        <v>-800</v>
      </c>
      <c r="D72" s="12">
        <f>C72+D71</f>
        <v>-1400</v>
      </c>
      <c r="E72" s="12">
        <f t="shared" ref="E72" si="36">D72+E71</f>
        <v>-1950</v>
      </c>
      <c r="F72" s="12">
        <f t="shared" ref="F72" si="37">E72+F71</f>
        <v>-1050</v>
      </c>
      <c r="G72" s="12">
        <f t="shared" ref="G72" si="38">F72+G71</f>
        <v>145</v>
      </c>
      <c r="H72" s="12">
        <f t="shared" ref="H72" si="39">G72+H71</f>
        <v>1445</v>
      </c>
      <c r="I72" s="12">
        <f t="shared" ref="I72" si="40">H72+I71</f>
        <v>2745</v>
      </c>
    </row>
    <row r="73" spans="1:9" x14ac:dyDescent="0.2">
      <c r="A73" t="s">
        <v>73</v>
      </c>
      <c r="B73" s="12"/>
      <c r="C73" s="12">
        <f t="shared" ref="C73:I73" si="41">IF(C72&lt;0,0,C62*MIN(C72,C71))</f>
        <v>0</v>
      </c>
      <c r="D73" s="12">
        <f t="shared" si="41"/>
        <v>0</v>
      </c>
      <c r="E73" s="12">
        <f t="shared" si="41"/>
        <v>0</v>
      </c>
      <c r="F73" s="12">
        <f t="shared" si="41"/>
        <v>0</v>
      </c>
      <c r="G73" s="12">
        <f t="shared" si="41"/>
        <v>29</v>
      </c>
      <c r="H73" s="12">
        <f t="shared" si="41"/>
        <v>260</v>
      </c>
      <c r="I73" s="12">
        <f t="shared" si="41"/>
        <v>260</v>
      </c>
    </row>
    <row r="74" spans="1:9" x14ac:dyDescent="0.2"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t="s">
        <v>75</v>
      </c>
      <c r="B76" s="12"/>
      <c r="C76" s="12">
        <f t="shared" ref="C76:I76" si="42">C6</f>
        <v>-12.5</v>
      </c>
      <c r="D76" s="12">
        <f t="shared" si="42"/>
        <v>-85</v>
      </c>
      <c r="E76" s="12">
        <f t="shared" si="42"/>
        <v>-142.5</v>
      </c>
      <c r="F76" s="12">
        <f t="shared" si="42"/>
        <v>-182.5</v>
      </c>
      <c r="G76" s="12">
        <f t="shared" si="42"/>
        <v>-152.5</v>
      </c>
      <c r="H76" s="12">
        <f t="shared" si="42"/>
        <v>-152.5</v>
      </c>
      <c r="I76" s="12">
        <f t="shared" si="42"/>
        <v>-152.5</v>
      </c>
    </row>
    <row r="77" spans="1:9" x14ac:dyDescent="0.2">
      <c r="A77" t="s">
        <v>74</v>
      </c>
      <c r="B77" s="12"/>
      <c r="C77" s="12">
        <f t="shared" ref="C77:I77" si="43">-C62*C76</f>
        <v>2.5</v>
      </c>
      <c r="D77" s="12">
        <f t="shared" si="43"/>
        <v>17</v>
      </c>
      <c r="E77" s="12">
        <f t="shared" si="43"/>
        <v>28.5</v>
      </c>
      <c r="F77" s="12">
        <f t="shared" si="43"/>
        <v>36.5</v>
      </c>
      <c r="G77" s="12">
        <f t="shared" si="43"/>
        <v>30.5</v>
      </c>
      <c r="H77" s="12">
        <f t="shared" si="43"/>
        <v>30.5</v>
      </c>
      <c r="I77" s="12">
        <f t="shared" si="43"/>
        <v>30.5</v>
      </c>
    </row>
    <row r="78" spans="1:9" x14ac:dyDescent="0.2">
      <c r="B78" s="12"/>
      <c r="C78" s="12"/>
      <c r="D78" s="12"/>
      <c r="E78" s="12"/>
      <c r="F78" s="12"/>
      <c r="G78" s="12"/>
      <c r="H78" s="12"/>
      <c r="I78" s="12"/>
    </row>
    <row r="79" spans="1:9" ht="15" thickBot="1" x14ac:dyDescent="0.25">
      <c r="A79" s="15" t="s">
        <v>76</v>
      </c>
      <c r="B79" s="16"/>
      <c r="C79" s="16">
        <f t="shared" ref="C79:I79" si="44">C73-C69</f>
        <v>0</v>
      </c>
      <c r="D79" s="16">
        <f t="shared" si="44"/>
        <v>0</v>
      </c>
      <c r="E79" s="16">
        <f t="shared" si="44"/>
        <v>0</v>
      </c>
      <c r="F79" s="16">
        <f t="shared" si="44"/>
        <v>0</v>
      </c>
      <c r="G79" s="16">
        <f t="shared" si="44"/>
        <v>29</v>
      </c>
      <c r="H79" s="16">
        <f t="shared" si="44"/>
        <v>116.5</v>
      </c>
      <c r="I79" s="16">
        <f t="shared" si="44"/>
        <v>30.5</v>
      </c>
    </row>
    <row r="80" spans="1:9" x14ac:dyDescent="0.2">
      <c r="A80" s="24"/>
      <c r="B80" s="25"/>
      <c r="C80" s="25"/>
      <c r="D80" s="25"/>
      <c r="E80" s="25"/>
      <c r="F80" s="25"/>
      <c r="G80" s="25"/>
      <c r="H80" s="25"/>
      <c r="I80" s="25"/>
    </row>
    <row r="82" spans="1:9" x14ac:dyDescent="0.2">
      <c r="A82" s="9" t="s">
        <v>78</v>
      </c>
      <c r="B82" s="10" t="s">
        <v>15</v>
      </c>
      <c r="C82" s="10" t="s">
        <v>16</v>
      </c>
      <c r="D82" s="10" t="s">
        <v>17</v>
      </c>
      <c r="E82" s="10" t="s">
        <v>18</v>
      </c>
      <c r="F82" s="10" t="s">
        <v>19</v>
      </c>
      <c r="G82" s="10" t="s">
        <v>20</v>
      </c>
      <c r="H82" s="10" t="s">
        <v>21</v>
      </c>
      <c r="I82" s="10" t="s">
        <v>22</v>
      </c>
    </row>
    <row r="83" spans="1:9" x14ac:dyDescent="0.2">
      <c r="A83" t="s">
        <v>23</v>
      </c>
      <c r="B83" s="12">
        <v>650</v>
      </c>
      <c r="C83" s="12">
        <f>B86</f>
        <v>650</v>
      </c>
      <c r="D83" s="12">
        <f t="shared" ref="D83:I83" si="45">C86</f>
        <v>-162.5</v>
      </c>
      <c r="E83" s="12">
        <f t="shared" si="45"/>
        <v>-847.5</v>
      </c>
      <c r="F83" s="12">
        <f t="shared" si="45"/>
        <v>-1540</v>
      </c>
      <c r="G83" s="12">
        <f t="shared" si="45"/>
        <v>-822.5</v>
      </c>
      <c r="H83" s="12">
        <f t="shared" si="45"/>
        <v>220</v>
      </c>
      <c r="I83" s="12">
        <f t="shared" si="45"/>
        <v>1224</v>
      </c>
    </row>
    <row r="84" spans="1:9" x14ac:dyDescent="0.2">
      <c r="A84" t="s">
        <v>46</v>
      </c>
      <c r="B84" s="12"/>
      <c r="C84" s="12">
        <f t="shared" ref="C84:I84" si="46">C9</f>
        <v>-812.5</v>
      </c>
      <c r="D84" s="12">
        <f t="shared" si="46"/>
        <v>-685</v>
      </c>
      <c r="E84" s="12">
        <f t="shared" si="46"/>
        <v>-692.5</v>
      </c>
      <c r="F84" s="12">
        <f t="shared" si="46"/>
        <v>717.5</v>
      </c>
      <c r="G84" s="12">
        <f t="shared" si="46"/>
        <v>1042.5</v>
      </c>
      <c r="H84" s="12">
        <f t="shared" si="46"/>
        <v>1004</v>
      </c>
      <c r="I84" s="12">
        <f t="shared" si="46"/>
        <v>918</v>
      </c>
    </row>
    <row r="85" spans="1:9" x14ac:dyDescent="0.2">
      <c r="A85" t="s">
        <v>47</v>
      </c>
      <c r="B85" s="12"/>
      <c r="C85" s="12"/>
      <c r="D85" s="12"/>
      <c r="E85" s="12"/>
      <c r="F85" s="12"/>
      <c r="G85" s="12"/>
      <c r="H85" s="12"/>
      <c r="I85" s="12"/>
    </row>
    <row r="86" spans="1:9" ht="15" thickBot="1" x14ac:dyDescent="0.25">
      <c r="A86" s="15" t="s">
        <v>26</v>
      </c>
      <c r="B86" s="16">
        <f>SUM(B83:B85)</f>
        <v>650</v>
      </c>
      <c r="C86" s="16">
        <f>SUM(C83:C85)</f>
        <v>-162.5</v>
      </c>
      <c r="D86" s="16">
        <f t="shared" ref="D86:I86" si="47">SUM(D83:D85)</f>
        <v>-847.5</v>
      </c>
      <c r="E86" s="16">
        <f t="shared" si="47"/>
        <v>-1540</v>
      </c>
      <c r="F86" s="16">
        <f t="shared" si="47"/>
        <v>-822.5</v>
      </c>
      <c r="G86" s="16">
        <f t="shared" si="47"/>
        <v>220</v>
      </c>
      <c r="H86" s="16">
        <f t="shared" si="47"/>
        <v>1224</v>
      </c>
      <c r="I86" s="16">
        <f t="shared" si="47"/>
        <v>2142</v>
      </c>
    </row>
    <row r="89" spans="1:9" x14ac:dyDescent="0.2">
      <c r="A89" s="9" t="s">
        <v>79</v>
      </c>
      <c r="B89" s="10" t="s">
        <v>15</v>
      </c>
      <c r="C89" s="10" t="s">
        <v>16</v>
      </c>
      <c r="D89" s="10" t="s">
        <v>17</v>
      </c>
      <c r="E89" s="10" t="s">
        <v>18</v>
      </c>
      <c r="F89" s="10" t="s">
        <v>19</v>
      </c>
      <c r="G89" s="10" t="s">
        <v>20</v>
      </c>
      <c r="H89" s="10" t="s">
        <v>21</v>
      </c>
      <c r="I89" s="10" t="s">
        <v>22</v>
      </c>
    </row>
    <row r="90" spans="1:9" x14ac:dyDescent="0.2">
      <c r="A90" s="12" t="s">
        <v>23</v>
      </c>
      <c r="B90" s="12"/>
      <c r="C90" s="12">
        <f>B96</f>
        <v>0</v>
      </c>
      <c r="D90" s="12">
        <f t="shared" ref="D90:I90" si="48">C96</f>
        <v>15</v>
      </c>
      <c r="E90" s="12">
        <f t="shared" si="48"/>
        <v>52.5</v>
      </c>
      <c r="F90" s="12">
        <f t="shared" si="48"/>
        <v>61</v>
      </c>
      <c r="G90" s="12">
        <f t="shared" si="48"/>
        <v>31.5</v>
      </c>
      <c r="H90" s="12">
        <f t="shared" si="48"/>
        <v>1044.5999999999999</v>
      </c>
      <c r="I90" s="12">
        <f t="shared" si="48"/>
        <v>2037.5</v>
      </c>
    </row>
    <row r="91" spans="1:9" x14ac:dyDescent="0.2">
      <c r="A91" s="12" t="s">
        <v>60</v>
      </c>
      <c r="B91" s="12"/>
      <c r="C91" s="12">
        <f t="shared" ref="C91:I91" si="49">C9</f>
        <v>-812.5</v>
      </c>
      <c r="D91" s="12">
        <f t="shared" si="49"/>
        <v>-685</v>
      </c>
      <c r="E91" s="12">
        <f t="shared" si="49"/>
        <v>-692.5</v>
      </c>
      <c r="F91" s="12">
        <f t="shared" si="49"/>
        <v>717.5</v>
      </c>
      <c r="G91" s="12">
        <f t="shared" si="49"/>
        <v>1042.5</v>
      </c>
      <c r="H91" s="12">
        <f t="shared" si="49"/>
        <v>1004</v>
      </c>
      <c r="I91" s="12">
        <f t="shared" si="49"/>
        <v>918</v>
      </c>
    </row>
    <row r="92" spans="1:9" x14ac:dyDescent="0.2">
      <c r="A92" s="12" t="s">
        <v>25</v>
      </c>
      <c r="B92" s="12"/>
      <c r="C92" s="12">
        <f t="shared" ref="C92:I92" si="50">-C38</f>
        <v>300</v>
      </c>
      <c r="D92" s="12">
        <f t="shared" si="50"/>
        <v>600</v>
      </c>
      <c r="E92" s="12">
        <f t="shared" si="50"/>
        <v>900</v>
      </c>
      <c r="F92" s="12">
        <f t="shared" si="50"/>
        <v>900</v>
      </c>
      <c r="G92" s="12">
        <f t="shared" si="50"/>
        <v>900</v>
      </c>
      <c r="H92" s="12">
        <f t="shared" si="50"/>
        <v>900</v>
      </c>
      <c r="I92" s="12">
        <f t="shared" si="50"/>
        <v>900</v>
      </c>
    </row>
    <row r="93" spans="1:9" x14ac:dyDescent="0.2">
      <c r="A93" s="12" t="s">
        <v>24</v>
      </c>
      <c r="B93" s="12"/>
      <c r="C93" s="12">
        <f t="shared" ref="C93:I93" si="51">-C37</f>
        <v>-900</v>
      </c>
      <c r="D93" s="12">
        <f t="shared" si="51"/>
        <v>-900</v>
      </c>
      <c r="E93" s="12">
        <f t="shared" si="51"/>
        <v>-900</v>
      </c>
      <c r="F93" s="12">
        <f t="shared" si="51"/>
        <v>-900</v>
      </c>
      <c r="G93" s="12">
        <f t="shared" si="51"/>
        <v>-900</v>
      </c>
      <c r="H93" s="12">
        <f t="shared" si="51"/>
        <v>-900</v>
      </c>
      <c r="I93" s="12">
        <f t="shared" si="51"/>
        <v>-900</v>
      </c>
    </row>
    <row r="94" spans="1:9" x14ac:dyDescent="0.2">
      <c r="A94" s="12" t="s">
        <v>61</v>
      </c>
      <c r="B94" s="12"/>
      <c r="C94" s="12">
        <f t="shared" ref="C94:I94" si="52">-C55</f>
        <v>-22.5</v>
      </c>
      <c r="D94" s="12">
        <f t="shared" si="52"/>
        <v>-127.5</v>
      </c>
      <c r="E94" s="12">
        <f t="shared" si="52"/>
        <v>-99</v>
      </c>
      <c r="F94" s="12">
        <f t="shared" si="52"/>
        <v>-147</v>
      </c>
      <c r="G94" s="12">
        <f t="shared" si="52"/>
        <v>-29.399999999999977</v>
      </c>
      <c r="H94" s="12">
        <f t="shared" si="52"/>
        <v>-11.100000000000023</v>
      </c>
      <c r="I94" s="12">
        <f t="shared" si="52"/>
        <v>0</v>
      </c>
    </row>
    <row r="95" spans="1:9" x14ac:dyDescent="0.2">
      <c r="A95" s="12" t="s">
        <v>62</v>
      </c>
      <c r="B95" s="12"/>
      <c r="C95" s="12">
        <f t="shared" ref="C95:I95" si="53">C44+C45</f>
        <v>1450</v>
      </c>
      <c r="D95" s="12">
        <f t="shared" si="53"/>
        <v>1150</v>
      </c>
      <c r="E95" s="12">
        <f t="shared" si="53"/>
        <v>800</v>
      </c>
      <c r="F95" s="12">
        <f t="shared" si="53"/>
        <v>-600</v>
      </c>
      <c r="G95" s="12">
        <f t="shared" si="53"/>
        <v>0</v>
      </c>
      <c r="H95" s="12">
        <f t="shared" si="53"/>
        <v>0</v>
      </c>
      <c r="I95" s="12">
        <f t="shared" si="53"/>
        <v>0</v>
      </c>
    </row>
    <row r="96" spans="1:9" ht="15" thickBot="1" x14ac:dyDescent="0.25">
      <c r="A96" s="16" t="s">
        <v>26</v>
      </c>
      <c r="B96" s="16">
        <v>0</v>
      </c>
      <c r="C96" s="16">
        <f>SUM(C90:C95)</f>
        <v>15</v>
      </c>
      <c r="D96" s="16">
        <f t="shared" ref="D96:I96" si="54">SUM(D90:D95)</f>
        <v>52.5</v>
      </c>
      <c r="E96" s="16">
        <f t="shared" si="54"/>
        <v>61</v>
      </c>
      <c r="F96" s="16">
        <f t="shared" si="54"/>
        <v>31.5</v>
      </c>
      <c r="G96" s="16">
        <f t="shared" si="54"/>
        <v>1044.5999999999999</v>
      </c>
      <c r="H96" s="16">
        <f t="shared" si="54"/>
        <v>2037.5</v>
      </c>
      <c r="I96" s="16">
        <f t="shared" si="54"/>
        <v>2955.5</v>
      </c>
    </row>
    <row r="99" spans="1:10" x14ac:dyDescent="0.2">
      <c r="A99" s="9" t="s">
        <v>41</v>
      </c>
      <c r="B99" s="10"/>
      <c r="C99" s="10" t="s">
        <v>16</v>
      </c>
      <c r="D99" s="10" t="s">
        <v>17</v>
      </c>
      <c r="E99" s="10" t="s">
        <v>18</v>
      </c>
      <c r="F99" s="10" t="s">
        <v>19</v>
      </c>
      <c r="G99" s="10" t="s">
        <v>20</v>
      </c>
      <c r="H99" s="10" t="s">
        <v>21</v>
      </c>
      <c r="I99" s="10" t="s">
        <v>22</v>
      </c>
    </row>
    <row r="100" spans="1:10" x14ac:dyDescent="0.2">
      <c r="A100" t="s">
        <v>40</v>
      </c>
      <c r="C100" s="5">
        <v>1</v>
      </c>
      <c r="D100" s="5">
        <f>C100+1</f>
        <v>2</v>
      </c>
      <c r="E100" s="5">
        <f t="shared" ref="E100:I100" si="55">D100+1</f>
        <v>3</v>
      </c>
      <c r="F100" s="5">
        <f t="shared" si="55"/>
        <v>4</v>
      </c>
      <c r="G100" s="5">
        <f t="shared" si="55"/>
        <v>5</v>
      </c>
      <c r="H100" s="5">
        <f t="shared" si="55"/>
        <v>6</v>
      </c>
      <c r="I100" s="5">
        <f t="shared" si="55"/>
        <v>7</v>
      </c>
    </row>
    <row r="101" spans="1:10" ht="15" thickBot="1" x14ac:dyDescent="0.25">
      <c r="A101" s="18" t="s">
        <v>41</v>
      </c>
      <c r="B101" s="23">
        <v>0.1</v>
      </c>
      <c r="C101" s="19">
        <f t="shared" ref="C101:I101" si="56">(1+$B$101)^C100</f>
        <v>1.1000000000000001</v>
      </c>
      <c r="D101" s="19">
        <f t="shared" si="56"/>
        <v>1.2100000000000002</v>
      </c>
      <c r="E101" s="19">
        <f t="shared" si="56"/>
        <v>1.3310000000000004</v>
      </c>
      <c r="F101" s="19">
        <f t="shared" si="56"/>
        <v>1.4641000000000004</v>
      </c>
      <c r="G101" s="19">
        <f t="shared" si="56"/>
        <v>1.6105100000000006</v>
      </c>
      <c r="H101" s="19">
        <f t="shared" si="56"/>
        <v>1.7715610000000008</v>
      </c>
      <c r="I101" s="19">
        <f t="shared" si="56"/>
        <v>1.9487171000000012</v>
      </c>
    </row>
    <row r="104" spans="1:10" x14ac:dyDescent="0.2">
      <c r="A104" s="9" t="s">
        <v>35</v>
      </c>
      <c r="B104" s="10"/>
      <c r="C104" s="10" t="str">
        <f t="shared" ref="C104:I104" si="57">C1</f>
        <v>T1</v>
      </c>
      <c r="D104" s="10" t="str">
        <f t="shared" si="57"/>
        <v>T2</v>
      </c>
      <c r="E104" s="10" t="str">
        <f t="shared" si="57"/>
        <v>T3</v>
      </c>
      <c r="F104" s="10" t="str">
        <f t="shared" si="57"/>
        <v>T4</v>
      </c>
      <c r="G104" s="10" t="str">
        <f t="shared" si="57"/>
        <v>T5</v>
      </c>
      <c r="H104" s="10" t="str">
        <f t="shared" si="57"/>
        <v>T6</v>
      </c>
      <c r="I104" s="10" t="str">
        <f t="shared" si="57"/>
        <v>T7--&gt;∞</v>
      </c>
      <c r="J104" s="10" t="s">
        <v>80</v>
      </c>
    </row>
    <row r="105" spans="1:10" x14ac:dyDescent="0.2">
      <c r="A105" t="s">
        <v>38</v>
      </c>
      <c r="C105" s="12">
        <f t="shared" ref="C105:I105" si="58">C31</f>
        <v>-1422.5</v>
      </c>
      <c r="D105" s="12">
        <f t="shared" si="58"/>
        <v>-1027.5</v>
      </c>
      <c r="E105" s="12">
        <f t="shared" si="58"/>
        <v>-649</v>
      </c>
      <c r="F105" s="12">
        <f t="shared" si="58"/>
        <v>753</v>
      </c>
      <c r="G105" s="12">
        <f t="shared" si="58"/>
        <v>1136.5999999999999</v>
      </c>
      <c r="H105" s="12">
        <f t="shared" si="58"/>
        <v>1028.9000000000001</v>
      </c>
      <c r="I105" s="12">
        <f t="shared" si="58"/>
        <v>1040</v>
      </c>
      <c r="J105">
        <f>I105/B101</f>
        <v>10400</v>
      </c>
    </row>
    <row r="106" spans="1:10" x14ac:dyDescent="0.2">
      <c r="A106" t="s">
        <v>34</v>
      </c>
      <c r="C106" s="12">
        <f t="shared" ref="C106:I106" si="59">C79</f>
        <v>0</v>
      </c>
      <c r="D106" s="12">
        <f t="shared" si="59"/>
        <v>0</v>
      </c>
      <c r="E106" s="12">
        <f t="shared" si="59"/>
        <v>0</v>
      </c>
      <c r="F106" s="12">
        <f t="shared" si="59"/>
        <v>0</v>
      </c>
      <c r="G106" s="12">
        <f t="shared" si="59"/>
        <v>29</v>
      </c>
      <c r="H106" s="12">
        <f t="shared" si="59"/>
        <v>116.5</v>
      </c>
      <c r="I106" s="12">
        <f t="shared" si="59"/>
        <v>30.5</v>
      </c>
      <c r="J106" s="2">
        <f>I79/B101</f>
        <v>305</v>
      </c>
    </row>
    <row r="107" spans="1:10" x14ac:dyDescent="0.2">
      <c r="A107" s="13" t="s">
        <v>43</v>
      </c>
      <c r="B107" s="13"/>
      <c r="C107" s="14">
        <f>C105+C106</f>
        <v>-1422.5</v>
      </c>
      <c r="D107" s="14">
        <f t="shared" ref="D107:I107" si="60">D105+D106</f>
        <v>-1027.5</v>
      </c>
      <c r="E107" s="14">
        <f t="shared" si="60"/>
        <v>-649</v>
      </c>
      <c r="F107" s="14">
        <f t="shared" si="60"/>
        <v>753</v>
      </c>
      <c r="G107" s="14">
        <f t="shared" si="60"/>
        <v>1165.5999999999999</v>
      </c>
      <c r="H107" s="14">
        <f t="shared" si="60"/>
        <v>1145.4000000000001</v>
      </c>
      <c r="I107" s="14">
        <f t="shared" si="60"/>
        <v>1070.5</v>
      </c>
      <c r="J107" s="2">
        <f>J105+J106</f>
        <v>10705</v>
      </c>
    </row>
    <row r="108" spans="1:10" x14ac:dyDescent="0.2">
      <c r="A108" t="str">
        <f>A101</f>
        <v>Disconteringsfactor</v>
      </c>
      <c r="C108" s="11">
        <f t="shared" ref="C108:H108" si="61">C101</f>
        <v>1.1000000000000001</v>
      </c>
      <c r="D108" s="11">
        <f t="shared" si="61"/>
        <v>1.2100000000000002</v>
      </c>
      <c r="E108" s="11">
        <f t="shared" si="61"/>
        <v>1.3310000000000004</v>
      </c>
      <c r="F108" s="11">
        <f t="shared" si="61"/>
        <v>1.4641000000000004</v>
      </c>
      <c r="G108" s="11">
        <f t="shared" si="61"/>
        <v>1.6105100000000006</v>
      </c>
      <c r="H108" s="11">
        <f t="shared" si="61"/>
        <v>1.7715610000000008</v>
      </c>
      <c r="I108" s="11">
        <f>I101</f>
        <v>1.9487171000000012</v>
      </c>
      <c r="J108" s="2"/>
    </row>
    <row r="109" spans="1:10" x14ac:dyDescent="0.2">
      <c r="A109" s="13" t="s">
        <v>42</v>
      </c>
      <c r="B109" s="13"/>
      <c r="C109" s="14">
        <f t="shared" ref="C109:I109" si="62">C107/C108</f>
        <v>-1293.181818181818</v>
      </c>
      <c r="D109" s="14">
        <f t="shared" si="62"/>
        <v>-849.17355371900817</v>
      </c>
      <c r="E109" s="14">
        <f t="shared" si="62"/>
        <v>-487.60330578512384</v>
      </c>
      <c r="F109" s="14">
        <f t="shared" si="62"/>
        <v>514.30913188989814</v>
      </c>
      <c r="G109" s="14">
        <f t="shared" si="62"/>
        <v>723.74589415775097</v>
      </c>
      <c r="H109" s="14">
        <f t="shared" si="62"/>
        <v>646.54843948359644</v>
      </c>
      <c r="I109" s="14">
        <f t="shared" si="62"/>
        <v>549.3357655659712</v>
      </c>
      <c r="J109" s="14"/>
    </row>
    <row r="111" spans="1:10" x14ac:dyDescent="0.2">
      <c r="A111" t="s">
        <v>81</v>
      </c>
      <c r="C111" s="12">
        <f>SUM(C109:I109)</f>
        <v>-196.01944658873265</v>
      </c>
      <c r="E111" s="7" t="s">
        <v>92</v>
      </c>
      <c r="F111" s="12">
        <f>NPV(B101,C105:I105)</f>
        <v>-295.43870041475043</v>
      </c>
    </row>
    <row r="112" spans="1:10" x14ac:dyDescent="0.2">
      <c r="A112" t="s">
        <v>82</v>
      </c>
      <c r="C112" s="12">
        <f>J107/I108</f>
        <v>5493.3576556597127</v>
      </c>
      <c r="E112" s="7" t="s">
        <v>91</v>
      </c>
      <c r="F112" s="12">
        <f>NPV(B101,C106:I106)</f>
        <v>99.419253826017083</v>
      </c>
    </row>
    <row r="113" spans="1:10" x14ac:dyDescent="0.2">
      <c r="A113" s="13" t="s">
        <v>83</v>
      </c>
      <c r="B113" s="13"/>
      <c r="C113" s="14">
        <f>C111+C112</f>
        <v>5297.3382090709802</v>
      </c>
      <c r="E113" s="29" t="s">
        <v>90</v>
      </c>
      <c r="F113" s="30">
        <f>F111+F112</f>
        <v>-196.01944658873333</v>
      </c>
    </row>
    <row r="114" spans="1:10" x14ac:dyDescent="0.2">
      <c r="A114" s="13"/>
      <c r="B114" s="13"/>
      <c r="C114" s="14"/>
      <c r="E114" s="7" t="s">
        <v>89</v>
      </c>
      <c r="F114" s="32">
        <f>J105/I108</f>
        <v>5336.8444295993468</v>
      </c>
    </row>
    <row r="115" spans="1:10" x14ac:dyDescent="0.2">
      <c r="A115" t="s">
        <v>84</v>
      </c>
      <c r="C115" s="12">
        <f>B46</f>
        <v>250</v>
      </c>
      <c r="D115" s="6"/>
      <c r="E115" s="7" t="s">
        <v>88</v>
      </c>
      <c r="F115" s="33">
        <f>J106/I108</f>
        <v>156.51322606036547</v>
      </c>
    </row>
    <row r="116" spans="1:10" x14ac:dyDescent="0.2">
      <c r="A116" t="s">
        <v>85</v>
      </c>
      <c r="C116" s="12">
        <f>C113-C115</f>
        <v>5047.3382090709802</v>
      </c>
      <c r="D116" s="6"/>
      <c r="E116" s="29" t="s">
        <v>93</v>
      </c>
      <c r="F116" s="30">
        <f>F114+F115</f>
        <v>5493.3576556597127</v>
      </c>
    </row>
    <row r="117" spans="1:10" ht="15" thickBot="1" x14ac:dyDescent="0.25">
      <c r="A117" s="15" t="s">
        <v>83</v>
      </c>
      <c r="B117" s="15"/>
      <c r="C117" s="16">
        <f>C115+C116</f>
        <v>5297.3382090709802</v>
      </c>
      <c r="D117" s="27"/>
      <c r="E117" s="31" t="s">
        <v>87</v>
      </c>
      <c r="F117" s="34">
        <f>F113+F116</f>
        <v>5297.3382090709792</v>
      </c>
      <c r="G117" s="18"/>
      <c r="H117" s="18"/>
      <c r="I117" s="18"/>
      <c r="J117" s="18"/>
    </row>
    <row r="120" spans="1:10" x14ac:dyDescent="0.2">
      <c r="A120" s="9" t="s">
        <v>48</v>
      </c>
      <c r="B120" s="10"/>
      <c r="C120" s="10" t="s">
        <v>16</v>
      </c>
      <c r="D120" s="10" t="s">
        <v>17</v>
      </c>
      <c r="E120" s="10" t="s">
        <v>18</v>
      </c>
      <c r="F120" s="10" t="s">
        <v>19</v>
      </c>
      <c r="G120" s="10" t="s">
        <v>20</v>
      </c>
      <c r="H120" s="10" t="s">
        <v>21</v>
      </c>
      <c r="I120" s="10" t="s">
        <v>22</v>
      </c>
    </row>
    <row r="121" spans="1:10" x14ac:dyDescent="0.2">
      <c r="A121" t="s">
        <v>49</v>
      </c>
      <c r="B121" s="3">
        <v>0.05</v>
      </c>
      <c r="C121" s="3">
        <f t="shared" ref="C121:I121" si="63">C63</f>
        <v>0.05</v>
      </c>
      <c r="D121" s="3">
        <f t="shared" si="63"/>
        <v>0.05</v>
      </c>
      <c r="E121" s="3">
        <f t="shared" si="63"/>
        <v>0.05</v>
      </c>
      <c r="F121" s="3">
        <f t="shared" si="63"/>
        <v>0.05</v>
      </c>
      <c r="G121" s="3">
        <f t="shared" si="63"/>
        <v>0.05</v>
      </c>
      <c r="H121" s="3">
        <f t="shared" si="63"/>
        <v>0.05</v>
      </c>
      <c r="I121" s="3">
        <f t="shared" si="63"/>
        <v>0.05</v>
      </c>
    </row>
    <row r="122" spans="1:10" x14ac:dyDescent="0.2">
      <c r="A122" t="s">
        <v>54</v>
      </c>
      <c r="B122" s="3">
        <v>0.1</v>
      </c>
      <c r="C122" s="3">
        <v>0.1</v>
      </c>
      <c r="D122" s="3">
        <v>0.1</v>
      </c>
      <c r="E122" s="3">
        <v>0.1</v>
      </c>
      <c r="F122" s="3">
        <v>0.1</v>
      </c>
      <c r="G122" s="3">
        <v>0.1</v>
      </c>
      <c r="H122" s="3">
        <v>0.1</v>
      </c>
      <c r="I122" s="3">
        <v>0.1</v>
      </c>
    </row>
    <row r="123" spans="1:10" x14ac:dyDescent="0.2">
      <c r="A123" t="s">
        <v>50</v>
      </c>
      <c r="B123" s="4"/>
      <c r="C123" s="4">
        <f>C122+(C122-C121)*C128/C129</f>
        <v>0.102476552884357</v>
      </c>
      <c r="D123" s="4">
        <f t="shared" ref="D123:I123" si="64">D122+(D122-D121)*D128/D129</f>
        <v>0.11531649639663039</v>
      </c>
      <c r="E123" s="4">
        <f t="shared" si="64"/>
        <v>0.12316308889369001</v>
      </c>
      <c r="F123" s="4">
        <f t="shared" si="64"/>
        <v>0.12644455306928065</v>
      </c>
      <c r="G123" s="4">
        <f t="shared" si="64"/>
        <v>0.11954287517766252</v>
      </c>
      <c r="H123" s="4">
        <f t="shared" si="64"/>
        <v>0.11974598017750784</v>
      </c>
      <c r="I123" s="4">
        <f t="shared" si="64"/>
        <v>0.11992161985630308</v>
      </c>
    </row>
    <row r="124" spans="1:10" x14ac:dyDescent="0.2">
      <c r="A124" t="s">
        <v>51</v>
      </c>
      <c r="B124" s="3"/>
      <c r="C124" s="3">
        <f>C135/C141</f>
        <v>7.3071047327562033E-2</v>
      </c>
      <c r="D124" s="3">
        <f t="shared" ref="D124:I124" si="65">D135/D141</f>
        <v>8.0532642611531702E-2</v>
      </c>
      <c r="E124" s="3">
        <f t="shared" si="65"/>
        <v>8.531732692113618E-2</v>
      </c>
      <c r="F124" s="3">
        <f t="shared" si="65"/>
        <v>9.7216315090819391E-2</v>
      </c>
      <c r="G124" s="3">
        <f t="shared" si="65"/>
        <v>9.8053153556765263E-2</v>
      </c>
      <c r="H124" s="3">
        <f t="shared" si="65"/>
        <v>8.975330134601503E-2</v>
      </c>
      <c r="I124" s="3">
        <f t="shared" si="65"/>
        <v>9.7150864082204594E-2</v>
      </c>
    </row>
    <row r="127" spans="1:10" x14ac:dyDescent="0.2">
      <c r="A127" t="s">
        <v>44</v>
      </c>
      <c r="B127" s="2"/>
      <c r="C127" s="12">
        <f>C113</f>
        <v>5297.3382090709802</v>
      </c>
      <c r="D127" s="12">
        <f>C141</f>
        <v>7249.5720299780787</v>
      </c>
      <c r="E127" s="12">
        <f t="shared" ref="E127:I127" si="66">D141</f>
        <v>9002.0292329758868</v>
      </c>
      <c r="F127" s="12">
        <f t="shared" si="66"/>
        <v>10551.232156273476</v>
      </c>
      <c r="G127" s="12">
        <f t="shared" si="66"/>
        <v>10853.355371900823</v>
      </c>
      <c r="H127" s="12">
        <f t="shared" si="66"/>
        <v>10773.090909090906</v>
      </c>
      <c r="I127" s="12">
        <f t="shared" si="66"/>
        <v>10704.999999999998</v>
      </c>
    </row>
    <row r="128" spans="1:10" x14ac:dyDescent="0.2">
      <c r="A128" t="s">
        <v>52</v>
      </c>
      <c r="B128" s="2"/>
      <c r="C128" s="12">
        <f t="shared" ref="C128:I128" si="67">C43</f>
        <v>250</v>
      </c>
      <c r="D128" s="12">
        <f t="shared" si="67"/>
        <v>1700</v>
      </c>
      <c r="E128" s="12">
        <f t="shared" si="67"/>
        <v>2850</v>
      </c>
      <c r="F128" s="12">
        <f t="shared" si="67"/>
        <v>3650</v>
      </c>
      <c r="G128" s="12">
        <f t="shared" si="67"/>
        <v>3050</v>
      </c>
      <c r="H128" s="12">
        <f t="shared" si="67"/>
        <v>3050</v>
      </c>
      <c r="I128" s="12">
        <f t="shared" si="67"/>
        <v>3050</v>
      </c>
    </row>
    <row r="129" spans="1:10" x14ac:dyDescent="0.2">
      <c r="A129" s="13" t="s">
        <v>53</v>
      </c>
      <c r="B129" s="17"/>
      <c r="C129" s="14">
        <f>C127-C128</f>
        <v>5047.3382090709802</v>
      </c>
      <c r="D129" s="14">
        <f>D127-D128</f>
        <v>5549.5720299780787</v>
      </c>
      <c r="E129" s="14">
        <f t="shared" ref="E129:I129" si="68">E127-E128</f>
        <v>6152.0292329758868</v>
      </c>
      <c r="F129" s="14">
        <f t="shared" si="68"/>
        <v>6901.232156273476</v>
      </c>
      <c r="G129" s="14">
        <f t="shared" si="68"/>
        <v>7803.3553719008232</v>
      </c>
      <c r="H129" s="14">
        <f t="shared" si="68"/>
        <v>7723.0909090909063</v>
      </c>
      <c r="I129" s="14">
        <f t="shared" si="68"/>
        <v>7654.9999999999982</v>
      </c>
    </row>
    <row r="130" spans="1:10" x14ac:dyDescent="0.2">
      <c r="C130" s="12"/>
      <c r="D130" s="12"/>
      <c r="E130" s="12"/>
      <c r="F130" s="12"/>
      <c r="G130" s="12"/>
      <c r="H130" s="12"/>
      <c r="I130" s="12"/>
    </row>
    <row r="131" spans="1:10" x14ac:dyDescent="0.2">
      <c r="A131" s="9" t="s">
        <v>63</v>
      </c>
      <c r="C131" s="12"/>
      <c r="D131" s="12"/>
      <c r="E131" s="12"/>
      <c r="F131" s="12"/>
      <c r="G131" s="12"/>
      <c r="H131" s="12"/>
      <c r="I131" s="12"/>
    </row>
    <row r="132" spans="1:10" x14ac:dyDescent="0.2">
      <c r="A132" t="s">
        <v>4</v>
      </c>
      <c r="C132" s="12">
        <f>C121*C128</f>
        <v>12.5</v>
      </c>
      <c r="D132" s="12">
        <f>D121*D128</f>
        <v>85</v>
      </c>
      <c r="E132" s="12">
        <f t="shared" ref="E132:I132" si="69">E121*E128</f>
        <v>142.5</v>
      </c>
      <c r="F132" s="12">
        <f t="shared" si="69"/>
        <v>182.5</v>
      </c>
      <c r="G132" s="12">
        <f t="shared" si="69"/>
        <v>152.5</v>
      </c>
      <c r="H132" s="12">
        <f t="shared" si="69"/>
        <v>152.5</v>
      </c>
      <c r="I132" s="12">
        <f t="shared" si="69"/>
        <v>152.5</v>
      </c>
    </row>
    <row r="133" spans="1:10" x14ac:dyDescent="0.2">
      <c r="A133" t="s">
        <v>34</v>
      </c>
      <c r="C133" s="12">
        <f t="shared" ref="C133:I133" si="70">-C32</f>
        <v>0</v>
      </c>
      <c r="D133" s="12">
        <f t="shared" si="70"/>
        <v>0</v>
      </c>
      <c r="E133" s="12">
        <f t="shared" si="70"/>
        <v>0</v>
      </c>
      <c r="F133" s="12">
        <f t="shared" si="70"/>
        <v>0</v>
      </c>
      <c r="G133" s="12">
        <f t="shared" si="70"/>
        <v>-29</v>
      </c>
      <c r="H133" s="12">
        <f t="shared" si="70"/>
        <v>-116.5</v>
      </c>
      <c r="I133" s="12">
        <f t="shared" si="70"/>
        <v>-30.5</v>
      </c>
    </row>
    <row r="134" spans="1:10" x14ac:dyDescent="0.2">
      <c r="A134" t="s">
        <v>45</v>
      </c>
      <c r="C134" s="12">
        <f>C123*C129</f>
        <v>517.23382090709811</v>
      </c>
      <c r="D134" s="12">
        <f>D123*D129</f>
        <v>639.95720299780794</v>
      </c>
      <c r="E134" s="12">
        <f t="shared" ref="E134:I134" si="71">E123*E129</f>
        <v>757.70292329758877</v>
      </c>
      <c r="F134" s="12">
        <f t="shared" si="71"/>
        <v>872.62321562734769</v>
      </c>
      <c r="G134" s="12">
        <f t="shared" si="71"/>
        <v>932.83553719008239</v>
      </c>
      <c r="H134" s="12">
        <f t="shared" si="71"/>
        <v>924.80909090909074</v>
      </c>
      <c r="I134" s="12">
        <f t="shared" si="71"/>
        <v>917.99999999999989</v>
      </c>
    </row>
    <row r="135" spans="1:10" x14ac:dyDescent="0.2">
      <c r="A135" s="13" t="s">
        <v>55</v>
      </c>
      <c r="B135" s="13"/>
      <c r="C135" s="14">
        <f>SUM(C132:C134)</f>
        <v>529.73382090709811</v>
      </c>
      <c r="D135" s="14">
        <f>SUM(D132:D134)</f>
        <v>724.95720299780794</v>
      </c>
      <c r="E135" s="14">
        <f t="shared" ref="E135:I135" si="72">SUM(E132:E134)</f>
        <v>900.20292329758877</v>
      </c>
      <c r="F135" s="14">
        <f t="shared" si="72"/>
        <v>1055.1232156273477</v>
      </c>
      <c r="G135" s="14">
        <f t="shared" si="72"/>
        <v>1056.3355371900825</v>
      </c>
      <c r="H135" s="14">
        <f t="shared" si="72"/>
        <v>960.80909090909074</v>
      </c>
      <c r="I135" s="14">
        <f t="shared" si="72"/>
        <v>1040</v>
      </c>
    </row>
    <row r="136" spans="1:10" x14ac:dyDescent="0.2">
      <c r="C136" s="12"/>
      <c r="D136" s="12"/>
      <c r="E136" s="12"/>
      <c r="F136" s="12"/>
      <c r="G136" s="12"/>
      <c r="H136" s="12"/>
      <c r="I136" s="12"/>
    </row>
    <row r="137" spans="1:10" x14ac:dyDescent="0.2">
      <c r="A137" s="9" t="s">
        <v>56</v>
      </c>
      <c r="C137" s="12"/>
      <c r="D137" s="12"/>
      <c r="E137" s="12"/>
      <c r="F137" s="12"/>
      <c r="G137" s="12"/>
      <c r="H137" s="12"/>
      <c r="I137" s="12"/>
    </row>
    <row r="138" spans="1:10" x14ac:dyDescent="0.2">
      <c r="A138" t="s">
        <v>57</v>
      </c>
      <c r="B138" s="2"/>
      <c r="C138" s="12">
        <f>C113</f>
        <v>5297.3382090709802</v>
      </c>
      <c r="D138" s="12">
        <f>C141</f>
        <v>7249.5720299780787</v>
      </c>
      <c r="E138" s="12">
        <f t="shared" ref="E138:I138" si="73">D141</f>
        <v>9002.0292329758868</v>
      </c>
      <c r="F138" s="12">
        <f t="shared" si="73"/>
        <v>10551.232156273476</v>
      </c>
      <c r="G138" s="12">
        <f t="shared" si="73"/>
        <v>10853.355371900823</v>
      </c>
      <c r="H138" s="12">
        <f t="shared" si="73"/>
        <v>10773.090909090906</v>
      </c>
      <c r="I138" s="12">
        <f t="shared" si="73"/>
        <v>10704.999999999998</v>
      </c>
    </row>
    <row r="139" spans="1:10" x14ac:dyDescent="0.2">
      <c r="A139" t="s">
        <v>55</v>
      </c>
      <c r="B139" s="2"/>
      <c r="C139" s="12">
        <f>C135</f>
        <v>529.73382090709811</v>
      </c>
      <c r="D139" s="12">
        <f>D135</f>
        <v>724.95720299780794</v>
      </c>
      <c r="E139" s="12">
        <f t="shared" ref="E139:I139" si="74">E135</f>
        <v>900.20292329758877</v>
      </c>
      <c r="F139" s="12">
        <f t="shared" si="74"/>
        <v>1055.1232156273477</v>
      </c>
      <c r="G139" s="12">
        <f t="shared" si="74"/>
        <v>1056.3355371900825</v>
      </c>
      <c r="H139" s="12">
        <f t="shared" si="74"/>
        <v>960.80909090909074</v>
      </c>
      <c r="I139" s="12">
        <f t="shared" si="74"/>
        <v>1040</v>
      </c>
    </row>
    <row r="140" spans="1:10" x14ac:dyDescent="0.2">
      <c r="A140" t="s">
        <v>58</v>
      </c>
      <c r="B140" s="2"/>
      <c r="C140" s="12">
        <f t="shared" ref="C140:I140" si="75">-C31</f>
        <v>1422.5</v>
      </c>
      <c r="D140" s="12">
        <f t="shared" si="75"/>
        <v>1027.5</v>
      </c>
      <c r="E140" s="12">
        <f t="shared" si="75"/>
        <v>649</v>
      </c>
      <c r="F140" s="12">
        <f t="shared" si="75"/>
        <v>-753</v>
      </c>
      <c r="G140" s="12">
        <f t="shared" si="75"/>
        <v>-1136.5999999999999</v>
      </c>
      <c r="H140" s="12">
        <f t="shared" si="75"/>
        <v>-1028.9000000000001</v>
      </c>
      <c r="I140" s="12">
        <f t="shared" si="75"/>
        <v>-1040</v>
      </c>
    </row>
    <row r="141" spans="1:10" ht="15" thickBot="1" x14ac:dyDescent="0.25">
      <c r="A141" s="15" t="s">
        <v>59</v>
      </c>
      <c r="B141" s="28"/>
      <c r="C141" s="16">
        <f>SUM(C138:C140)</f>
        <v>7249.5720299780787</v>
      </c>
      <c r="D141" s="16">
        <f>SUM(D138:D140)</f>
        <v>9002.0292329758868</v>
      </c>
      <c r="E141" s="16">
        <f t="shared" ref="E141:I141" si="76">SUM(E138:E140)</f>
        <v>10551.232156273476</v>
      </c>
      <c r="F141" s="16">
        <f t="shared" si="76"/>
        <v>10853.355371900823</v>
      </c>
      <c r="G141" s="16">
        <f t="shared" si="76"/>
        <v>10773.090909090906</v>
      </c>
      <c r="H141" s="16">
        <f t="shared" si="76"/>
        <v>10704.999999999998</v>
      </c>
      <c r="I141" s="16">
        <f t="shared" si="76"/>
        <v>10704.999999999998</v>
      </c>
      <c r="J141" s="2"/>
    </row>
    <row r="142" spans="1:10" x14ac:dyDescent="0.2">
      <c r="J142" s="2"/>
    </row>
    <row r="144" spans="1:10" x14ac:dyDescent="0.2">
      <c r="I144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8" scale="96" fitToHeight="0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Salemink</dc:creator>
  <cp:lastModifiedBy>Barend Salemink</cp:lastModifiedBy>
  <cp:lastPrinted>2022-08-25T09:46:01Z</cp:lastPrinted>
  <dcterms:created xsi:type="dcterms:W3CDTF">2022-05-08T08:40:21Z</dcterms:created>
  <dcterms:modified xsi:type="dcterms:W3CDTF">2022-08-25T09:46:07Z</dcterms:modified>
</cp:coreProperties>
</file>